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4"/>
    <sheet state="visible" name="This Pay Period" sheetId="2" r:id="rId5"/>
    <sheet state="visible" name="Budget" sheetId="3" r:id="rId6"/>
    <sheet state="visible" name="Goal Tracker" sheetId="4" r:id="rId7"/>
  </sheets>
  <definedNames>
    <definedName name="next_due">Budget!$K$46</definedName>
    <definedName name="cust_name">Budget!$D$7</definedName>
    <definedName name="overdue_count">Budget!$L$47</definedName>
    <definedName name="exp_budget">Budget!$E$60</definedName>
    <definedName name="inc_actual">Budget!$F$32</definedName>
    <definedName name="period_start">Budget!$D$9</definedName>
    <definedName name="period_end">Budget!$D$10</definedName>
    <definedName name="next_bill_name">Budget!$L$46</definedName>
    <definedName name="exp_actual">Budget!$F$60</definedName>
    <definedName name="bills_due_week">Budget!$K$47</definedName>
    <definedName name="currency">Budget!$D$11</definedName>
    <definedName name="debt_budget">Budget!$E$69</definedName>
    <definedName name="inc_budget">Budget!$E$32</definedName>
    <definedName name="days_to_payday">Budget!$K$48</definedName>
    <definedName name="sav_budget">Budget!$E$79</definedName>
    <definedName name="start_balance">Budget!$D$12</definedName>
    <definedName name="sav_actual">Budget!$F$79</definedName>
    <definedName name="bills_actual">Budget!$F$46</definedName>
    <definedName name="next_bill_amt">Budget!$M$46</definedName>
    <definedName name="debt_actual">Budget!$F$69</definedName>
    <definedName name="budget_month">Budget!$D$8</definedName>
    <definedName name="bills_budget">Budget!$E$46</definedName>
    <definedName name="adhd_tax">Budget!$E$88</definedName>
    <definedName name="left_budget">Budget!$E$23</definedName>
    <definedName name="safe_to_spend">Budget!$K$51</definedName>
    <definedName name="still_to_pay">Budget!$K$50</definedName>
    <definedName name="pstart_eff">Budget!$K$49</definedName>
    <definedName name="period_over">Budget!$K$52</definedName>
  </definedNames>
  <calcPr fullCalcOnLoad="1"/>
  <extLst>
    <ext uri="GoogleSheetsCustomDataVersion2">
      <go:sheetsCustomData xmlns:go="http://customooxmlschemas.google.com/" r:id="rId8" roundtripDataChecksum="H5a7bY5OfU/YPXooplZ+pBrIGoRdleYLzU9R5n1kz60="/>
    </ext>
  </extLst>
</workbook>
</file>

<file path=xl/sharedStrings.xml><?xml version="1.0" encoding="utf-8"?>
<sst xmlns="http://schemas.openxmlformats.org/spreadsheetml/2006/main" count="164" uniqueCount="141">
  <si>
    <t>GOAL TRACKER</t>
  </si>
  <si>
    <t>DAILY MONEY PLAN</t>
  </si>
  <si>
    <t>Big goals, one bar at a time. Watching it fill is the point.</t>
  </si>
  <si>
    <t>TOTAL SAVED</t>
  </si>
  <si>
    <t>ADHD Budget by Paycheck</t>
  </si>
  <si>
    <t>TOTAL TARGET</t>
  </si>
  <si>
    <t>Built for brains that hate budgeting. Calm, visual, and impossible to break.</t>
  </si>
  <si>
    <t>Set your plan, then log what actually happens. Only the yellow cells need you.</t>
  </si>
  <si>
    <t>SET UP  (once)</t>
  </si>
  <si>
    <t>OVERALL</t>
  </si>
  <si>
    <t>Your Name</t>
  </si>
  <si>
    <t>Alex</t>
  </si>
  <si>
    <t>You are not bad with money.</t>
  </si>
  <si>
    <t>You've just had tools built for a different kind of brain. This one works differently:</t>
  </si>
  <si>
    <t>Budget Month</t>
  </si>
  <si>
    <t>one big number, a payday countdown, and bills you can actually see. That's it.</t>
  </si>
  <si>
    <t>September</t>
  </si>
  <si>
    <t>Start in 30 seconds</t>
  </si>
  <si>
    <t>1.  Budget tab → fill the yellow SET UP box (name, month, this payday, next payday, starting balance).</t>
  </si>
  <si>
    <t>This Payday</t>
  </si>
  <si>
    <t>2.  Add the pay you've received, your bills + the day each one is due (1–31), and rough budgets. Categories are pre-filled.</t>
  </si>
  <si>
    <t>3.  Open This Pay Period. Your Safe-to-Spend number is live — that's your daily compass.</t>
  </si>
  <si>
    <t>4.  Until payday: tick bills as paid and update what you actually spent. The rest is automatic.</t>
  </si>
  <si>
    <t>The four tabs</t>
  </si>
  <si>
    <t>Next Payday</t>
  </si>
  <si>
    <t>•  This Pay Period — your calm home base. One glance tells you if you're okay.</t>
  </si>
  <si>
    <t>•  Budget — the full plan. Where you set numbers and tick things off.</t>
  </si>
  <si>
    <t>•  Goal Tracker — the fun one. Watch the bars fill.</t>
  </si>
  <si>
    <t>Currency</t>
  </si>
  <si>
    <t>•  Start Here — this page.</t>
  </si>
  <si>
    <t>$</t>
  </si>
  <si>
    <t>Cell colors</t>
  </si>
  <si>
    <t>Starting Balance</t>
  </si>
  <si>
    <t>GOAL</t>
  </si>
  <si>
    <t>Yellow — type here. Everything else fills itself.</t>
  </si>
  <si>
    <t>TARGET</t>
  </si>
  <si>
    <t>Green — paid, done, or goal reached.</t>
  </si>
  <si>
    <t>SAVED</t>
  </si>
  <si>
    <t>LEFT</t>
  </si>
  <si>
    <t>DONE</t>
  </si>
  <si>
    <t>PROGRESS  ·  to go</t>
  </si>
  <si>
    <t>Amber — a bill is due within 7 days.</t>
  </si>
  <si>
    <t>CASH FLOW  (updates itself)</t>
  </si>
  <si>
    <t>Emergency fund (3 months)</t>
  </si>
  <si>
    <t>Soft red — overdue or over budget. No panic, just adjust.</t>
  </si>
  <si>
    <t>Grey — an empty spare row waiting for you.</t>
  </si>
  <si>
    <t>Two things that make it stick</t>
  </si>
  <si>
    <t>•  The weekly money moment. Once a week, 10 minutes, open This Pay Period. Beats a big monthly review.</t>
  </si>
  <si>
    <t>BUDGET</t>
  </si>
  <si>
    <t>•  The Impulse Pause. Tempted? Type the price in the Impulse Pause box and wait 24 hours. Future-you decides.</t>
  </si>
  <si>
    <t>ACTUAL</t>
  </si>
  <si>
    <t>Opening it</t>
  </si>
  <si>
    <t>Google Sheets: File ▸ Make a copy.   Excel: just open it. Only type in the yellow cells; everything else fills itself.</t>
  </si>
  <si>
    <t>Start Balance</t>
  </si>
  <si>
    <t>Change currency any time in SET UP — the headline numbers follow.</t>
  </si>
  <si>
    <t>You've got this. One number, one next step, one payday at a time. 💛</t>
  </si>
  <si>
    <t>Daily Money Plan  ·  ADHD Budget by Paycheck  ·  Version 2.1</t>
  </si>
  <si>
    <t>Income</t>
  </si>
  <si>
    <t>Bills</t>
  </si>
  <si>
    <t>Expenses</t>
  </si>
  <si>
    <t>Debt-free day</t>
  </si>
  <si>
    <t>Savings</t>
  </si>
  <si>
    <t>Debt</t>
  </si>
  <si>
    <t>Dream trip</t>
  </si>
  <si>
    <t>LEFT OVER</t>
  </si>
  <si>
    <t>New laptop</t>
  </si>
  <si>
    <t>INCOME  —  money coming in</t>
  </si>
  <si>
    <t>SOURCE</t>
  </si>
  <si>
    <t>EXPECTED</t>
  </si>
  <si>
    <t>RECEIVED</t>
  </si>
  <si>
    <t>DIFF</t>
  </si>
  <si>
    <t>SHARE</t>
  </si>
  <si>
    <t>Paycheck</t>
  </si>
  <si>
    <t>Just because</t>
  </si>
  <si>
    <t>Side income</t>
  </si>
  <si>
    <t>Bonus / other</t>
  </si>
  <si>
    <t>TOTAL IN</t>
  </si>
  <si>
    <t>BILLS  —  tick each one as it's paid</t>
  </si>
  <si>
    <t>✓</t>
  </si>
  <si>
    <t>BILL</t>
  </si>
  <si>
    <t>DUE DAY</t>
  </si>
  <si>
    <t>AMOUNT</t>
  </si>
  <si>
    <t>PAID</t>
  </si>
  <si>
    <t>STATUS</t>
  </si>
  <si>
    <t>Rent / mortgage</t>
  </si>
  <si>
    <t>SAFE TO SPEND RIGHT NOW</t>
  </si>
  <si>
    <t>Electricity</t>
  </si>
  <si>
    <t>Internet</t>
  </si>
  <si>
    <t>Phone</t>
  </si>
  <si>
    <t>DAYS TO PAYDAY</t>
  </si>
  <si>
    <t>Insurance</t>
  </si>
  <si>
    <t>NEXT BILL</t>
  </si>
  <si>
    <t>DUE THIS WEEK</t>
  </si>
  <si>
    <t>Streaming</t>
  </si>
  <si>
    <t>Subscriptions</t>
  </si>
  <si>
    <t>TOTAL BILLS</t>
  </si>
  <si>
    <t>YOUR ONE NEXT STEP</t>
  </si>
  <si>
    <t>EVERYDAY SPENDING  —  a total per category is enough</t>
  </si>
  <si>
    <t>CATEGORY</t>
  </si>
  <si>
    <t>SPENT</t>
  </si>
  <si>
    <t>USED</t>
  </si>
  <si>
    <t>PROGRESS</t>
  </si>
  <si>
    <t>Groceries</t>
  </si>
  <si>
    <t>THIS PERIOD</t>
  </si>
  <si>
    <t>Transport / fuel</t>
  </si>
  <si>
    <t>Eating out</t>
  </si>
  <si>
    <t>Household</t>
  </si>
  <si>
    <t>Health</t>
  </si>
  <si>
    <t>Fun money (guilt-free)</t>
  </si>
  <si>
    <t>Impulse buffer</t>
  </si>
  <si>
    <t>Spending</t>
  </si>
  <si>
    <t>TOTAL SPENDING</t>
  </si>
  <si>
    <t>DEBT  —  chip away every payday</t>
  </si>
  <si>
    <t>DEBT</t>
  </si>
  <si>
    <t>PLAN</t>
  </si>
  <si>
    <t>Credit card</t>
  </si>
  <si>
    <t>IMPULSE PAUSE  —  thinking of buying something?</t>
  </si>
  <si>
    <t>What does it cost?</t>
  </si>
  <si>
    <t>Car loan</t>
  </si>
  <si>
    <t>Student loan</t>
  </si>
  <si>
    <t>Your take-home per hour?</t>
  </si>
  <si>
    <t>TOTAL DEBT PAID</t>
  </si>
  <si>
    <t>SAVINGS  —  pay your future self first</t>
  </si>
  <si>
    <t>Now wait 24 hours. If you still want it tomorrow, buy it — guilt-free.</t>
  </si>
  <si>
    <t>Emergency fund</t>
  </si>
  <si>
    <t>Sinking fund</t>
  </si>
  <si>
    <t>Holiday</t>
  </si>
  <si>
    <t>Something fun</t>
  </si>
  <si>
    <t>THE ADHD TAX  —  see it, shrink it (no shame)</t>
  </si>
  <si>
    <t>WHAT IT COST ME</t>
  </si>
  <si>
    <t>Late fees</t>
  </si>
  <si>
    <t>Unused subscriptions</t>
  </si>
  <si>
    <t>Replacing lost items</t>
  </si>
  <si>
    <t>Rushed / last-minute</t>
  </si>
  <si>
    <t>ADHD TAX THIS PERIOD</t>
  </si>
  <si>
    <t>Spot it once and it gets easier to shrink next time.</t>
  </si>
  <si>
    <t>SPENDING LOG  —  optional</t>
  </si>
  <si>
    <t>Totally optional. Category totals above are enough. This is just here if logging each purchase helps you.</t>
  </si>
  <si>
    <t>DATE</t>
  </si>
  <si>
    <t>NOTE</t>
  </si>
  <si>
    <t>LOGGED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</si>
</sst>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\ mmm"/>
    <numFmt numFmtId="165" formatCode="#,##0.00;\-#,##0.00;&quot;&quot;"/>
    <numFmt numFmtId="166" formatCode="#,##0;\-#,##0"/>
    <numFmt numFmtId="167" formatCode="d mmm"/>
    <numFmt numFmtId="168" formatCode="[&lt;=31]0;d\ mmm"/>
  </numFmts>
  <fonts count="57">
    <font>
      <sz val="11.0"/>
      <color theme="1"/>
      <name val="Calibri"/>
      <scheme val="minor"/>
    </font>
    <font>
      <b/>
      <sz val="24.0"/>
      <color rgb="FFB06A78"/>
      <name val="Arial"/>
    </font>
    <font>
      <b/>
      <sz val="26.0"/>
      <color rgb="FFB06A78"/>
      <name val="Arial"/>
    </font>
    <font>
      <sz val="10.0"/>
      <color rgb="FF8C8792"/>
      <name val="Arial"/>
    </font>
    <font/>
    <font>
      <sz val="13.0"/>
      <color rgb="FF8C8792"/>
      <name val="Arial"/>
    </font>
    <font>
      <b/>
      <sz val="9.0"/>
      <color rgb="FF8C8792"/>
      <name val="Arial"/>
    </font>
    <font>
      <sz val="13.0"/>
      <color rgb="FF3D3A42"/>
      <name val="Arial"/>
    </font>
    <font>
      <i/>
      <sz val="10.0"/>
      <color rgb="FF8C8792"/>
      <name val="Arial"/>
    </font>
    <font>
      <b/>
      <sz val="10.0"/>
      <color rgb="FF8F4F5D"/>
      <name val="Arial"/>
    </font>
    <font>
      <sz val="9.0"/>
      <color rgb="FF8C8792"/>
      <name val="Arial"/>
    </font>
    <font>
      <b/>
      <sz val="10.0"/>
      <color rgb="FF3D3A42"/>
      <name val="Arial"/>
    </font>
    <font>
      <b/>
      <sz val="18.0"/>
      <color rgb="FF2E7D46"/>
      <name val="Arial"/>
    </font>
    <font>
      <b/>
      <sz val="12.0"/>
      <color rgb="FF8F4F5D"/>
      <name val="Arial"/>
    </font>
    <font>
      <i/>
      <sz val="9.0"/>
      <color rgb="FF8C8792"/>
      <name val="Arial"/>
    </font>
    <font>
      <sz val="10.0"/>
      <color rgb="FF3D3A42"/>
      <name val="Arial"/>
    </font>
    <font>
      <b/>
      <sz val="18.0"/>
      <color rgb="FF3D3A42"/>
      <name val="Arial"/>
    </font>
    <font>
      <b/>
      <sz val="18.0"/>
      <color rgb="FF8F4F5D"/>
      <name val="Arial"/>
    </font>
    <font>
      <sz val="11.0"/>
      <color theme="1"/>
      <name val="Calibri"/>
    </font>
    <font>
      <b/>
      <sz val="8.0"/>
      <color rgb="FF8C8792"/>
      <name val="Arial"/>
    </font>
    <font>
      <b/>
      <sz val="10.0"/>
      <color rgb="FF3B6079"/>
      <name val="Arial"/>
    </font>
    <font>
      <b/>
      <sz val="11.0"/>
      <color rgb="FF8F4F5D"/>
      <name val="Arial"/>
    </font>
    <font>
      <sz val="10.0"/>
      <color rgb="FF6E9C82"/>
      <name val="Arial"/>
    </font>
    <font>
      <b/>
      <sz val="12.0"/>
      <color rgb="FF3F6B54"/>
      <name val="Arial"/>
    </font>
    <font>
      <sz val="10.0"/>
      <color rgb="FF3F6B54"/>
      <name val="Arial"/>
    </font>
    <font>
      <b/>
      <sz val="10.0"/>
      <color rgb="FF3F6B54"/>
      <name val="Arial"/>
    </font>
    <font>
      <b/>
      <sz val="12.0"/>
      <color rgb="FF5A4E86"/>
      <name val="Arial"/>
    </font>
    <font>
      <sz val="9.0"/>
      <color rgb="FF3D3A42"/>
      <name val="Arial"/>
    </font>
    <font>
      <sz val="10.0"/>
      <color rgb="FF5A4E86"/>
      <name val="Arial"/>
    </font>
    <font>
      <color theme="1"/>
      <name val="Calibri"/>
      <scheme val="minor"/>
    </font>
    <font>
      <b/>
      <sz val="15.0"/>
      <color rgb="FFB06A78"/>
      <name val="Arial"/>
    </font>
    <font>
      <sz val="11.0"/>
      <color rgb="FF8C8792"/>
      <name val="Arial"/>
    </font>
    <font>
      <b/>
      <sz val="11.0"/>
      <color rgb="FFFFFFFF"/>
      <name val="Arial"/>
    </font>
    <font>
      <b/>
      <sz val="40.0"/>
      <color rgb="FF8F4F5D"/>
      <name val="Arial"/>
    </font>
    <font>
      <b/>
      <sz val="19.0"/>
      <color rgb="FF3B6079"/>
      <name val="Arial"/>
    </font>
    <font>
      <b/>
      <sz val="19.0"/>
      <color rgb="FF5A4E86"/>
      <name val="Arial"/>
    </font>
    <font>
      <b/>
      <sz val="19.0"/>
      <color rgb="FF9C6B0E"/>
      <name val="Arial"/>
    </font>
    <font>
      <b/>
      <sz val="10.0"/>
      <color rgb="FF5A4E86"/>
      <name val="Arial"/>
    </font>
    <font>
      <sz val="8.0"/>
      <color rgb="FF8C8792"/>
      <name val="Arial"/>
    </font>
    <font>
      <b/>
      <sz val="12.0"/>
      <color rgb="FF9A5A3F"/>
      <name val="Arial"/>
    </font>
    <font>
      <b/>
      <sz val="13.0"/>
      <color rgb="FF8F4F5D"/>
      <name val="Arial"/>
    </font>
    <font>
      <sz val="10.0"/>
      <color rgb="FF9A5A3F"/>
      <name val="Arial"/>
    </font>
    <font>
      <b/>
      <sz val="10.0"/>
      <color rgb="FF9A5A3F"/>
      <name val="Arial"/>
    </font>
    <font>
      <b/>
      <sz val="12.0"/>
      <color rgb="FF8F4F63"/>
      <name val="Arial"/>
    </font>
    <font>
      <b/>
      <i/>
      <sz val="11.0"/>
      <color rgb="FF2E7D46"/>
      <name val="Arial"/>
    </font>
    <font>
      <sz val="10.0"/>
      <color rgb="FF8F4F63"/>
      <name val="Arial"/>
    </font>
    <font>
      <b/>
      <sz val="10.0"/>
      <color rgb="FF8F4F63"/>
      <name val="Arial"/>
    </font>
    <font>
      <b/>
      <sz val="12.0"/>
      <color rgb="FF3B5D82"/>
      <name val="Arial"/>
    </font>
    <font>
      <i/>
      <sz val="9.0"/>
      <color rgb="FF3B6079"/>
      <name val="Arial"/>
    </font>
    <font>
      <sz val="10.0"/>
      <color rgb="FF3B5D82"/>
      <name val="Arial"/>
    </font>
    <font>
      <b/>
      <sz val="10.0"/>
      <color rgb="FF3B5D82"/>
      <name val="Arial"/>
    </font>
    <font>
      <b/>
      <sz val="12.0"/>
      <color rgb="FF9C6B0E"/>
      <name val="Arial"/>
    </font>
    <font>
      <b/>
      <sz val="10.0"/>
      <color rgb="FF9C6B0E"/>
      <name val="Arial"/>
    </font>
    <font>
      <i/>
      <sz val="8.0"/>
      <color rgb="FF9C6B0E"/>
      <name val="Arial"/>
    </font>
    <font>
      <b/>
      <sz val="12.0"/>
      <color rgb="FF8C8792"/>
      <name val="Arial"/>
    </font>
    <font>
      <i/>
      <sz val="8.0"/>
      <color rgb="FF8C8792"/>
      <name val="Arial"/>
    </font>
    <font>
      <b/>
      <sz val="10.0"/>
      <color rgb="FF8C8792"/>
      <name val="Arial"/>
    </font>
  </fonts>
  <fills count="1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7EAED"/>
        <bgColor rgb="FFF7EAED"/>
      </patternFill>
    </fill>
    <fill>
      <patternFill patternType="solid">
        <fgColor rgb="FFF5F2F3"/>
        <bgColor rgb="FFF5F2F3"/>
      </patternFill>
    </fill>
    <fill>
      <patternFill patternType="solid">
        <fgColor rgb="FFFFF9E6"/>
        <bgColor rgb="FFFFF9E6"/>
      </patternFill>
    </fill>
    <fill>
      <patternFill patternType="solid">
        <fgColor rgb="FFF1EFED"/>
        <bgColor rgb="FFF1EFED"/>
      </patternFill>
    </fill>
    <fill>
      <patternFill patternType="solid">
        <fgColor rgb="FFDCEFE1"/>
        <bgColor rgb="FFDCEFE1"/>
      </patternFill>
    </fill>
    <fill>
      <patternFill patternType="solid">
        <fgColor rgb="FFFBEFD8"/>
        <bgColor rgb="FFFBEFD8"/>
      </patternFill>
    </fill>
    <fill>
      <patternFill patternType="solid">
        <fgColor rgb="FFE9F0F4"/>
        <bgColor rgb="FFE9F0F4"/>
      </patternFill>
    </fill>
    <fill>
      <patternFill patternType="solid">
        <fgColor rgb="FFFBE3E1"/>
        <bgColor rgb="FFFBE3E1"/>
      </patternFill>
    </fill>
    <fill>
      <patternFill patternType="solid">
        <fgColor rgb="FFF5F4F3"/>
        <bgColor rgb="FFF5F4F3"/>
      </patternFill>
    </fill>
    <fill>
      <patternFill patternType="solid">
        <fgColor rgb="FFE7F1EA"/>
        <bgColor rgb="FFE7F1EA"/>
      </patternFill>
    </fill>
    <fill>
      <patternFill patternType="solid">
        <fgColor rgb="FFEDEAF4"/>
        <bgColor rgb="FFEDEAF4"/>
      </patternFill>
    </fill>
    <fill>
      <patternFill patternType="solid">
        <fgColor rgb="FFB06A78"/>
        <bgColor rgb="FFB06A78"/>
      </patternFill>
    </fill>
    <fill>
      <patternFill patternType="solid">
        <fgColor rgb="FFFBEDE3"/>
        <bgColor rgb="FFFBEDE3"/>
      </patternFill>
    </fill>
    <fill>
      <patternFill patternType="solid">
        <fgColor rgb="FFF3E7EC"/>
        <bgColor rgb="FFF3E7EC"/>
      </patternFill>
    </fill>
    <fill>
      <patternFill patternType="solid">
        <fgColor rgb="FFE4EDF7"/>
        <bgColor rgb="FFE4EDF7"/>
      </patternFill>
    </fill>
  </fills>
  <borders count="69">
    <border/>
    <border>
      <left style="thin">
        <color rgb="FFF7EAED"/>
      </left>
      <top style="thin">
        <color rgb="FFF7EAED"/>
      </top>
    </border>
    <border>
      <top style="thin">
        <color rgb="FFF7EAED"/>
      </top>
    </border>
    <border>
      <right style="thin">
        <color rgb="FFF7EAED"/>
      </right>
      <top style="thin">
        <color rgb="FFF7EAED"/>
      </top>
    </border>
    <border>
      <left style="thin">
        <color rgb="FFDAD4D1"/>
      </left>
      <top style="thin">
        <color rgb="FFDAD4D1"/>
      </top>
      <bottom/>
    </border>
    <border>
      <left style="thin">
        <color rgb="FFF7EAED"/>
      </left>
    </border>
    <border>
      <right style="thin">
        <color rgb="FFDAD4D1"/>
      </right>
      <top style="thin">
        <color rgb="FFDAD4D1"/>
      </top>
      <bottom/>
    </border>
    <border>
      <right style="thin">
        <color rgb="FFF7EAED"/>
      </right>
    </border>
    <border>
      <left/>
      <top/>
      <bottom/>
    </border>
    <border>
      <right/>
      <top/>
      <bottom/>
    </border>
    <border>
      <top style="thin">
        <color rgb="FFDAD4D1"/>
      </top>
      <bottom/>
    </border>
    <border>
      <left style="thin">
        <color rgb="FFF7EAED"/>
      </left>
      <bottom style="thin">
        <color rgb="FFF7EAED"/>
      </bottom>
    </border>
    <border>
      <left style="thin">
        <color rgb="FFDAD4D1"/>
      </left>
      <top/>
      <bottom/>
    </border>
    <border>
      <bottom style="thin">
        <color rgb="FFF7EAED"/>
      </bottom>
    </border>
    <border>
      <right style="thin">
        <color rgb="FFF7EAED"/>
      </right>
      <bottom style="thin">
        <color rgb="FFF7EAED"/>
      </bottom>
    </border>
    <border>
      <top/>
      <bottom/>
    </border>
    <border>
      <right style="thin">
        <color rgb="FFDAD4D1"/>
      </right>
      <top/>
      <bottom/>
    </border>
    <border>
      <left style="thin">
        <color rgb="FFDAD4D1"/>
      </left>
      <top/>
      <bottom style="thin">
        <color rgb="FFDAD4D1"/>
      </bottom>
    </border>
    <border>
      <right style="thin">
        <color rgb="FFDAD4D1"/>
      </right>
      <top/>
      <bottom style="thin">
        <color rgb="FFDAD4D1"/>
      </bottom>
    </border>
    <border>
      <left style="thin">
        <color rgb="FFDAD4D1"/>
      </left>
      <top style="thin">
        <color rgb="FFDAD4D1"/>
      </top>
      <bottom style="thin">
        <color rgb="FFDAD4D1"/>
      </bottom>
    </border>
    <border>
      <right style="thin">
        <color rgb="FFDAD4D1"/>
      </right>
      <top style="thin">
        <color rgb="FFDAD4D1"/>
      </top>
      <bottom style="thin">
        <color rgb="FFDAD4D1"/>
      </bottom>
    </border>
    <border>
      <left style="thin">
        <color rgb="FFB06A78"/>
      </left>
      <top style="thin">
        <color rgb="FFB06A78"/>
      </top>
      <bottom style="thin">
        <color rgb="FFB06A78"/>
      </bottom>
    </border>
    <border>
      <right style="thin">
        <color rgb="FFB06A78"/>
      </right>
      <top style="thin">
        <color rgb="FFB06A78"/>
      </top>
      <bottom style="thin">
        <color rgb="FFB06A78"/>
      </bottom>
    </border>
    <border>
      <left style="thin">
        <color rgb="FFEAE7E4"/>
      </left>
      <right style="thin">
        <color rgb="FFEAE7E4"/>
      </right>
      <top style="thin">
        <color rgb="FFEAE7E4"/>
      </top>
      <bottom style="thin">
        <color rgb="FFEAE7E4"/>
      </bottom>
    </border>
    <border>
      <left style="thin">
        <color rgb="FFDAD4D1"/>
      </left>
      <bottom style="thin">
        <color rgb="FFDAD4D1"/>
      </bottom>
    </border>
    <border>
      <bottom style="thin">
        <color rgb="FFDAD4D1"/>
      </bottom>
    </border>
    <border>
      <left style="thin">
        <color rgb="FFDAD4D1"/>
      </left>
      <right style="thin">
        <color rgb="FFEAE7E4"/>
      </right>
      <top style="thin">
        <color rgb="FFDAD4D1"/>
      </top>
      <bottom style="thin">
        <color rgb="FFEAE7E4"/>
      </bottom>
    </border>
    <border>
      <left style="thin">
        <color rgb="FFEAE7E4"/>
      </left>
      <right style="thin">
        <color rgb="FFEAE7E4"/>
      </right>
      <top style="thin">
        <color rgb="FFDAD4D1"/>
      </top>
      <bottom style="thin">
        <color rgb="FFEAE7E4"/>
      </bottom>
    </border>
    <border>
      <right style="thin">
        <color rgb="FFDAD4D1"/>
      </right>
      <bottom style="thin">
        <color rgb="FFDAD4D1"/>
      </bottom>
    </border>
    <border>
      <left style="thin">
        <color rgb="FFEAE7E4"/>
      </left>
      <right style="thin">
        <color rgb="FFDAD4D1"/>
      </right>
      <top style="thin">
        <color rgb="FFDAD4D1"/>
      </top>
      <bottom style="thin">
        <color rgb="FFEAE7E4"/>
      </bottom>
    </border>
    <border>
      <left style="thin">
        <color rgb="FFDAD4D1"/>
      </left>
      <right style="thin">
        <color rgb="FFEAE7E4"/>
      </right>
      <top style="thin">
        <color rgb="FFEAE7E4"/>
      </top>
      <bottom style="thin">
        <color rgb="FFEAE7E4"/>
      </bottom>
    </border>
    <border>
      <left style="thin">
        <color rgb="FFDAD4D1"/>
      </left>
      <top style="thin">
        <color rgb="FFEAE7E4"/>
      </top>
      <bottom style="thin">
        <color rgb="FFEAE7E4"/>
      </bottom>
    </border>
    <border>
      <top style="thin">
        <color rgb="FFEAE7E4"/>
      </top>
      <bottom style="thin">
        <color rgb="FFEAE7E4"/>
      </bottom>
    </border>
    <border>
      <right style="thin">
        <color rgb="FFEAE7E4"/>
      </right>
      <top style="thin">
        <color rgb="FFEAE7E4"/>
      </top>
      <bottom style="thin">
        <color rgb="FFEAE7E4"/>
      </bottom>
    </border>
    <border>
      <right style="thin">
        <color rgb="FFDAD4D1"/>
      </right>
    </border>
    <border>
      <left style="thin">
        <color rgb="FFF7EAED"/>
      </left>
      <top style="thin">
        <color rgb="FFF7EAED"/>
      </top>
      <bottom style="thin">
        <color rgb="FFF7EAED"/>
      </bottom>
    </border>
    <border>
      <top style="thin">
        <color rgb="FFF7EAED"/>
      </top>
      <bottom style="thin">
        <color rgb="FFF7EAED"/>
      </bottom>
    </border>
    <border>
      <right style="thin">
        <color rgb="FFF7EAED"/>
      </right>
      <top style="thin">
        <color rgb="FFF7EAED"/>
      </top>
      <bottom style="thin">
        <color rgb="FFF7EAED"/>
      </bottom>
    </border>
    <border>
      <left style="thin">
        <color rgb="FFEAE7E4"/>
      </left>
      <right style="thin">
        <color rgb="FFDAD4D1"/>
      </right>
      <top style="thin">
        <color rgb="FFEAE7E4"/>
      </top>
      <bottom style="thin">
        <color rgb="FFEAE7E4"/>
      </bottom>
    </border>
    <border>
      <left style="thin">
        <color rgb="FFDAD4D1"/>
      </left>
      <top style="thin">
        <color rgb="FFEAE7E4"/>
      </top>
      <bottom style="thin">
        <color rgb="FFDAD4D1"/>
      </bottom>
    </border>
    <border>
      <top style="thin">
        <color rgb="FFEAE7E4"/>
      </top>
      <bottom style="thin">
        <color rgb="FFDAD4D1"/>
      </bottom>
    </border>
    <border>
      <right style="thin">
        <color rgb="FFEAE7E4"/>
      </right>
      <top style="thin">
        <color rgb="FFEAE7E4"/>
      </top>
      <bottom style="thin">
        <color rgb="FFDAD4D1"/>
      </bottom>
    </border>
    <border>
      <left style="thin">
        <color rgb="FFEAE7E4"/>
      </left>
      <right style="thin">
        <color rgb="FFEAE7E4"/>
      </right>
      <top style="thin">
        <color rgb="FFEAE7E4"/>
      </top>
      <bottom style="thin">
        <color rgb="FFDAD4D1"/>
      </bottom>
    </border>
    <border>
      <left style="thin">
        <color rgb="FFDAD4D1"/>
      </left>
    </border>
    <border>
      <left style="thin">
        <color rgb="FFDAD4D1"/>
      </left>
      <right style="thin">
        <color rgb="FFEAE7E4"/>
      </right>
      <top style="thin">
        <color rgb="FFEAE7E4"/>
      </top>
      <bottom style="thin">
        <color rgb="FFDAD4D1"/>
      </bottom>
    </border>
    <border>
      <left style="thin">
        <color rgb="FFEAE7E4"/>
      </left>
      <right style="thin">
        <color rgb="FFDAD4D1"/>
      </right>
      <top style="thin">
        <color rgb="FFEAE7E4"/>
      </top>
      <bottom style="thin">
        <color rgb="FFDAD4D1"/>
      </bottom>
    </border>
    <border>
      <left style="thin">
        <color rgb="FFDAD4D1"/>
      </left>
      <right/>
      <top/>
      <bottom style="thin">
        <color rgb="FFDAD4D1"/>
      </bottom>
    </border>
    <border>
      <left style="thin">
        <color rgb="FFB06A78"/>
      </left>
      <top style="thin">
        <color rgb="FFB06A78"/>
      </top>
      <bottom/>
    </border>
    <border>
      <top style="thin">
        <color rgb="FFB06A78"/>
      </top>
      <bottom/>
    </border>
    <border>
      <right style="thin">
        <color rgb="FFB06A78"/>
      </right>
      <top style="thin">
        <color rgb="FFB06A78"/>
      </top>
      <bottom/>
    </border>
    <border>
      <left style="thin">
        <color rgb="FFB06A78"/>
      </left>
      <top/>
    </border>
    <border>
      <top/>
    </border>
    <border>
      <right style="thin">
        <color rgb="FFB06A78"/>
      </right>
      <top/>
    </border>
    <border>
      <left style="thin">
        <color rgb="FFB06A78"/>
      </left>
    </border>
    <border>
      <right style="thin">
        <color rgb="FFB06A78"/>
      </right>
    </border>
    <border>
      <left style="thin">
        <color rgb="FFB06A78"/>
      </left>
      <bottom style="thin">
        <color rgb="FFB06A78"/>
      </bottom>
    </border>
    <border>
      <bottom style="thin">
        <color rgb="FFB06A78"/>
      </bottom>
    </border>
    <border>
      <right style="thin">
        <color rgb="FFB06A78"/>
      </right>
      <bottom style="thin">
        <color rgb="FFB06A78"/>
      </bottom>
    </border>
    <border>
      <left/>
      <right style="thin">
        <color rgb="FFDAD4D1"/>
      </right>
      <top/>
      <bottom style="thin">
        <color rgb="FFDAD4D1"/>
      </bottom>
    </border>
    <border>
      <top/>
      <bottom style="thin">
        <color rgb="FFDAD4D1"/>
      </bottom>
    </border>
    <border>
      <left style="thin">
        <color rgb="FFB06A78"/>
      </left>
      <top style="thin">
        <color rgb="FFB06A78"/>
      </top>
    </border>
    <border>
      <top style="thin">
        <color rgb="FFB06A78"/>
      </top>
    </border>
    <border>
      <right style="thin">
        <color rgb="FFB06A78"/>
      </right>
      <top style="thin">
        <color rgb="FFB06A78"/>
      </top>
    </border>
    <border>
      <right/>
      <top style="thin">
        <color rgb="FFDAD4D1"/>
      </top>
      <bottom/>
    </border>
    <border>
      <left/>
      <right/>
      <top style="thin">
        <color rgb="FFDAD4D1"/>
      </top>
      <bottom/>
    </border>
    <border>
      <left/>
      <right style="thin">
        <color rgb="FFDAD4D1"/>
      </right>
      <top style="thin">
        <color rgb="FFDAD4D1"/>
      </top>
      <bottom/>
    </border>
    <border>
      <left style="thin">
        <color rgb="FFEAE7E4"/>
      </left>
      <top style="thin">
        <color rgb="FFEAE7E4"/>
      </top>
      <bottom style="thin">
        <color rgb="FFEAE7E4"/>
      </bottom>
    </border>
    <border>
      <left/>
      <right/>
      <top/>
      <bottom/>
    </border>
    <border>
      <left/>
      <top/>
      <bottom style="thin">
        <color rgb="FFDAD4D1"/>
      </bottom>
    </border>
  </borders>
  <cellStyleXfs count="1">
    <xf borderId="0" fillId="0" fontId="0" numFmtId="0" applyAlignment="1" applyFont="1"/>
  </cellStyleXfs>
  <cellXfs count="1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0" fillId="0" fontId="3" numFmtId="0" xfId="0" applyAlignment="1" applyFont="1">
      <alignment horizontal="left" shrinkToFit="0" vertical="center" wrapText="0"/>
    </xf>
    <xf borderId="2" fillId="0" fontId="4" numFmtId="0" xfId="0" applyBorder="1" applyFont="1"/>
    <xf borderId="0" fillId="0" fontId="5" numFmtId="0" xfId="0" applyAlignment="1" applyFont="1">
      <alignment horizontal="left" shrinkToFit="0" vertical="center" wrapText="0"/>
    </xf>
    <xf borderId="3" fillId="0" fontId="4" numFmtId="0" xfId="0" applyBorder="1" applyFont="1"/>
    <xf borderId="4" fillId="2" fontId="6" numFmtId="0" xfId="0" applyAlignment="1" applyBorder="1" applyFill="1" applyFont="1">
      <alignment horizontal="center" shrinkToFit="0" vertical="center" wrapText="0"/>
    </xf>
    <xf borderId="5" fillId="0" fontId="7" numFmtId="0" xfId="0" applyAlignment="1" applyBorder="1" applyFont="1">
      <alignment horizontal="left" shrinkToFit="0" vertical="center" wrapText="0"/>
    </xf>
    <xf borderId="6" fillId="0" fontId="4" numFmtId="0" xfId="0" applyBorder="1" applyFont="1"/>
    <xf borderId="7" fillId="0" fontId="4" numFmtId="0" xfId="0" applyBorder="1" applyFont="1"/>
    <xf borderId="8" fillId="2" fontId="6" numFmtId="0" xfId="0" applyAlignment="1" applyBorder="1" applyFill="1" applyFont="1">
      <alignment horizontal="center" shrinkToFit="0" vertical="center" wrapText="0"/>
    </xf>
    <xf borderId="0" fillId="0" fontId="8" numFmtId="0" xfId="0" applyAlignment="1" applyFont="1">
      <alignment horizontal="left" shrinkToFit="0" vertical="center" wrapText="0"/>
    </xf>
    <xf borderId="9" fillId="0" fontId="4" numFmtId="0" xfId="0" applyBorder="1" applyFont="1"/>
    <xf borderId="8" fillId="3" fontId="6" numFmtId="0" xfId="0" applyAlignment="1" applyBorder="1" applyFill="1" applyFont="1">
      <alignment horizontal="center" shrinkToFit="0" vertical="center" wrapText="0"/>
    </xf>
    <xf borderId="4" fillId="3" fontId="9" numFmtId="0" xfId="0" applyAlignment="1" applyBorder="1" applyFill="1" applyFont="1">
      <alignment horizontal="center" shrinkToFit="0" vertical="center" wrapText="0"/>
    </xf>
    <xf borderId="10" fillId="0" fontId="4" numFmtId="0" xfId="0" applyBorder="1" applyFont="1"/>
    <xf borderId="11" fillId="0" fontId="8" numFmtId="0" xfId="0" applyAlignment="1" applyBorder="1" applyFont="1">
      <alignment horizontal="left" shrinkToFit="0" vertical="center" wrapText="0"/>
    </xf>
    <xf borderId="12" fillId="4" fontId="10" numFmtId="0" xfId="0" applyAlignment="1" applyBorder="1" applyFill="1" applyFont="1">
      <alignment horizontal="left" shrinkToFit="0" vertical="center" wrapText="0"/>
    </xf>
    <xf borderId="13" fillId="0" fontId="4" numFmtId="0" xfId="0" applyBorder="1" applyFont="1"/>
    <xf borderId="8" fillId="5" fontId="11" numFmtId="0" xfId="0" applyAlignment="1" applyBorder="1" applyFill="1" applyFont="1">
      <alignment horizontal="left" shrinkToFit="0" vertical="center" wrapText="0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2" fontId="12" numFmtId="0" xfId="0" applyAlignment="1" applyBorder="1" applyFill="1" applyFont="1">
      <alignment horizontal="center" shrinkToFit="0" vertical="center" wrapText="0"/>
    </xf>
    <xf borderId="0" fillId="0" fontId="13" numFmtId="0" xfId="0" applyAlignment="1" applyFont="1">
      <alignment horizontal="left" shrinkToFit="0" vertical="center" wrapText="0"/>
    </xf>
    <xf borderId="18" fillId="0" fontId="4" numFmtId="0" xfId="0" applyBorder="1" applyFont="1"/>
    <xf borderId="0" fillId="0" fontId="14" numFmtId="0" xfId="0" applyAlignment="1" applyFont="1">
      <alignment horizontal="left" shrinkToFit="0" vertical="center" wrapText="0"/>
    </xf>
    <xf borderId="0" fillId="0" fontId="15" numFmtId="0" xfId="0" applyAlignment="1" applyFont="1">
      <alignment horizontal="left" shrinkToFit="0" vertical="center" wrapText="0"/>
    </xf>
    <xf borderId="8" fillId="5" fontId="11" numFmtId="0" xfId="0" applyAlignment="1" applyBorder="1" applyFill="1" applyFont="1">
      <alignment horizontal="left" readingOrder="0" shrinkToFit="0" vertical="center" wrapText="0"/>
    </xf>
    <xf borderId="19" fillId="2" fontId="16" numFmtId="0" xfId="0" applyAlignment="1" applyBorder="1" applyFill="1" applyFont="1">
      <alignment horizontal="center" shrinkToFit="0" vertical="center" wrapText="0"/>
    </xf>
    <xf borderId="8" fillId="5" fontId="11" numFmtId="164" xfId="0" applyAlignment="1" applyBorder="1" applyFill="1" applyFont="1" applyNumberFormat="1">
      <alignment horizontal="right" shrinkToFit="0" vertical="center" wrapText="0"/>
    </xf>
    <xf borderId="20" fillId="0" fontId="4" numFmtId="0" xfId="0" applyBorder="1" applyFont="1"/>
    <xf borderId="21" fillId="3" fontId="17" numFmtId="9" xfId="0" applyAlignment="1" applyBorder="1" applyFill="1" applyFont="1" applyNumberFormat="1">
      <alignment horizontal="center" shrinkToFit="0" vertical="center" wrapText="0"/>
    </xf>
    <xf borderId="22" fillId="0" fontId="4" numFmtId="0" xfId="0" applyBorder="1" applyFont="1"/>
    <xf borderId="8" fillId="5" fontId="15" numFmtId="165" xfId="0" applyAlignment="1" applyBorder="1" applyFill="1" applyFont="1" applyNumberFormat="1">
      <alignment horizontal="right" readingOrder="0" shrinkToFit="0" vertical="center" wrapText="0"/>
    </xf>
    <xf borderId="23" fillId="5" fontId="18" numFmtId="0" xfId="0" applyAlignment="1" applyBorder="1" applyFill="1" applyFont="1">
      <alignment shrinkToFit="0" vertical="bottom" wrapText="0"/>
    </xf>
    <xf borderId="24" fillId="0" fontId="18" numFmtId="0" xfId="0" applyAlignment="1" applyBorder="1" applyFont="1">
      <alignment shrinkToFit="0" vertical="bottom" wrapText="0"/>
    </xf>
    <xf borderId="25" fillId="0" fontId="18" numFmtId="0" xfId="0" applyAlignment="1" applyBorder="1" applyFont="1">
      <alignment shrinkToFit="0" vertical="bottom" wrapText="0"/>
    </xf>
    <xf borderId="26" fillId="6" fontId="19" numFmtId="0" xfId="0" applyAlignment="1" applyBorder="1" applyFill="1" applyFont="1">
      <alignment horizontal="left" shrinkToFit="0" vertical="center" wrapText="0"/>
    </xf>
    <xf borderId="23" fillId="7" fontId="18" numFmtId="0" xfId="0" applyAlignment="1" applyBorder="1" applyFill="1" applyFont="1">
      <alignment shrinkToFit="0" vertical="bottom" wrapText="0"/>
    </xf>
    <xf borderId="27" fillId="6" fontId="19" numFmtId="0" xfId="0" applyAlignment="1" applyBorder="1" applyFill="1" applyFont="1">
      <alignment horizontal="right" shrinkToFit="0" vertical="center" wrapText="0"/>
    </xf>
    <xf borderId="28" fillId="0" fontId="18" numFmtId="0" xfId="0" applyAlignment="1" applyBorder="1" applyFont="1">
      <alignment shrinkToFit="0" vertical="bottom" wrapText="0"/>
    </xf>
    <xf borderId="23" fillId="8" fontId="18" numFmtId="0" xfId="0" applyAlignment="1" applyBorder="1" applyFill="1" applyFont="1">
      <alignment shrinkToFit="0" vertical="bottom" wrapText="0"/>
    </xf>
    <xf borderId="29" fillId="6" fontId="19" numFmtId="0" xfId="0" applyAlignment="1" applyBorder="1" applyFill="1" applyFont="1">
      <alignment horizontal="left" shrinkToFit="0" vertical="center" wrapText="0"/>
    </xf>
    <xf borderId="4" fillId="9" fontId="20" numFmtId="0" xfId="0" applyAlignment="1" applyBorder="1" applyFill="1" applyFont="1">
      <alignment horizontal="left" shrinkToFit="0" vertical="center" wrapText="0"/>
    </xf>
    <xf borderId="30" fillId="0" fontId="15" numFmtId="0" xfId="0" applyAlignment="1" applyBorder="1" applyFont="1">
      <alignment horizontal="left" shrinkToFit="0" vertical="center" wrapText="0"/>
    </xf>
    <xf borderId="23" fillId="10" fontId="18" numFmtId="0" xfId="0" applyAlignment="1" applyBorder="1" applyFill="1" applyFont="1">
      <alignment shrinkToFit="0" vertical="bottom" wrapText="0"/>
    </xf>
    <xf borderId="31" fillId="6" fontId="18" numFmtId="0" xfId="0" applyAlignment="1" applyBorder="1" applyFill="1" applyFont="1">
      <alignment shrinkToFit="0" vertical="bottom" wrapText="0"/>
    </xf>
    <xf borderId="23" fillId="11" fontId="18" numFmtId="0" xfId="0" applyAlignment="1" applyBorder="1" applyFill="1" applyFont="1">
      <alignment shrinkToFit="0" vertical="bottom" wrapText="0"/>
    </xf>
    <xf borderId="32" fillId="0" fontId="4" numFmtId="0" xfId="0" applyBorder="1" applyFont="1"/>
    <xf borderId="23" fillId="5" fontId="15" numFmtId="165" xfId="0" applyAlignment="1" applyBorder="1" applyFill="1" applyFont="1" applyNumberFormat="1">
      <alignment horizontal="right" readingOrder="0" shrinkToFit="0" vertical="center" wrapText="0"/>
    </xf>
    <xf borderId="33" fillId="0" fontId="4" numFmtId="0" xfId="0" applyBorder="1" applyFont="1"/>
    <xf borderId="23" fillId="5" fontId="15" numFmtId="165" xfId="0" applyAlignment="1" applyBorder="1" applyFill="1" applyFont="1" applyNumberFormat="1">
      <alignment horizontal="right" shrinkToFit="0" vertical="center" wrapText="0"/>
    </xf>
    <xf borderId="23" fillId="6" fontId="19" numFmtId="0" xfId="0" applyAlignment="1" applyBorder="1" applyFill="1" applyFont="1">
      <alignment horizontal="right" shrinkToFit="0" vertical="center" wrapText="0"/>
    </xf>
    <xf borderId="0" fillId="0" fontId="18" numFmtId="0" xfId="0" applyAlignment="1" applyFont="1">
      <alignment shrinkToFit="0" vertical="bottom" wrapText="0"/>
    </xf>
    <xf borderId="34" fillId="0" fontId="18" numFmtId="0" xfId="0" applyAlignment="1" applyBorder="1" applyFont="1">
      <alignment shrinkToFit="0" vertical="bottom" wrapText="0"/>
    </xf>
    <xf borderId="23" fillId="0" fontId="15" numFmtId="165" xfId="0" applyAlignment="1" applyBorder="1" applyFont="1" applyNumberFormat="1">
      <alignment horizontal="right" shrinkToFit="0" vertical="center" wrapText="0"/>
    </xf>
    <xf borderId="31" fillId="0" fontId="15" numFmtId="0" xfId="0" applyAlignment="1" applyBorder="1" applyFont="1">
      <alignment horizontal="left" shrinkToFit="0" vertical="center" wrapText="0"/>
    </xf>
    <xf borderId="35" fillId="0" fontId="21" numFmtId="0" xfId="0" applyAlignment="1" applyBorder="1" applyFont="1">
      <alignment horizontal="left" shrinkToFit="0" vertical="center" wrapText="0"/>
    </xf>
    <xf borderId="36" fillId="0" fontId="4" numFmtId="0" xfId="0" applyBorder="1" applyFont="1"/>
    <xf borderId="23" fillId="0" fontId="10" numFmtId="9" xfId="0" applyAlignment="1" applyBorder="1" applyFont="1" applyNumberFormat="1">
      <alignment horizontal="right" shrinkToFit="0" vertical="center" wrapText="0"/>
    </xf>
    <xf borderId="23" fillId="0" fontId="15" numFmtId="166" xfId="0" applyAlignment="1" applyBorder="1" applyFont="1" applyNumberFormat="1">
      <alignment horizontal="right" shrinkToFit="0" vertical="center" wrapText="0"/>
    </xf>
    <xf borderId="37" fillId="0" fontId="4" numFmtId="0" xfId="0" applyBorder="1" applyFont="1"/>
    <xf borderId="0" fillId="0" fontId="10" numFmtId="0" xfId="0" applyAlignment="1" applyFont="1">
      <alignment horizontal="left" shrinkToFit="0" vertical="center" wrapText="0"/>
    </xf>
    <xf borderId="38" fillId="0" fontId="22" numFmtId="0" xfId="0" applyAlignment="1" applyBorder="1" applyFont="1">
      <alignment horizontal="left" shrinkToFit="0" vertical="center" wrapText="0"/>
    </xf>
    <xf borderId="39" fillId="3" fontId="21" numFmtId="0" xfId="0" applyAlignment="1" applyBorder="1" applyFill="1" applyFont="1">
      <alignment horizontal="left" shrinkToFit="0" vertical="center" wrapText="0"/>
    </xf>
    <xf borderId="40" fillId="0" fontId="4" numFmtId="0" xfId="0" applyBorder="1" applyFont="1"/>
    <xf borderId="41" fillId="0" fontId="4" numFmtId="0" xfId="0" applyBorder="1" applyFont="1"/>
    <xf borderId="42" fillId="3" fontId="9" numFmtId="166" xfId="0" applyAlignment="1" applyBorder="1" applyFill="1" applyFont="1" applyNumberFormat="1">
      <alignment horizontal="right" shrinkToFit="0" vertical="center" wrapText="0"/>
    </xf>
    <xf borderId="4" fillId="12" fontId="23" numFmtId="0" xfId="0" applyAlignment="1" applyBorder="1" applyFill="1" applyFont="1">
      <alignment horizontal="left" shrinkToFit="0" vertical="center" wrapText="0"/>
    </xf>
    <xf borderId="43" fillId="0" fontId="18" numFmtId="0" xfId="0" applyAlignment="1" applyBorder="1" applyFont="1">
      <alignment shrinkToFit="0" vertical="bottom" wrapText="0"/>
    </xf>
    <xf borderId="23" fillId="6" fontId="19" numFmtId="0" xfId="0" applyAlignment="1" applyBorder="1" applyFill="1" applyFont="1">
      <alignment horizontal="left" shrinkToFit="0" vertical="center" wrapText="0"/>
    </xf>
    <xf borderId="23" fillId="0" fontId="18" numFmtId="0" xfId="0" applyAlignment="1" applyBorder="1" applyFont="1">
      <alignment shrinkToFit="0" vertical="bottom" wrapText="0"/>
    </xf>
    <xf borderId="38" fillId="6" fontId="19" numFmtId="0" xfId="0" applyAlignment="1" applyBorder="1" applyFill="1" applyFont="1">
      <alignment horizontal="left" shrinkToFit="0" vertical="center" wrapText="0"/>
    </xf>
    <xf borderId="23" fillId="0" fontId="15" numFmtId="0" xfId="0" applyAlignment="1" applyBorder="1" applyFont="1">
      <alignment horizontal="left" shrinkToFit="0" vertical="center" wrapText="0"/>
    </xf>
    <xf borderId="38" fillId="0" fontId="24" numFmtId="0" xfId="0" applyAlignment="1" applyBorder="1" applyFont="1">
      <alignment horizontal="left" shrinkToFit="0" vertical="center" wrapText="0"/>
    </xf>
    <xf borderId="44" fillId="0" fontId="15" numFmtId="0" xfId="0" applyAlignment="1" applyBorder="1" applyFont="1">
      <alignment horizontal="left" shrinkToFit="0" vertical="center" wrapText="0"/>
    </xf>
    <xf borderId="42" fillId="5" fontId="15" numFmtId="165" xfId="0" applyAlignment="1" applyBorder="1" applyFill="1" applyFont="1" applyNumberFormat="1">
      <alignment horizontal="right" shrinkToFit="0" vertical="center" wrapText="0"/>
    </xf>
    <xf borderId="42" fillId="0" fontId="15" numFmtId="165" xfId="0" applyAlignment="1" applyBorder="1" applyFont="1" applyNumberFormat="1">
      <alignment horizontal="right" shrinkToFit="0" vertical="center" wrapText="0"/>
    </xf>
    <xf borderId="42" fillId="0" fontId="10" numFmtId="9" xfId="0" applyAlignment="1" applyBorder="1" applyFont="1" applyNumberFormat="1">
      <alignment horizontal="right" shrinkToFit="0" vertical="center" wrapText="0"/>
    </xf>
    <xf borderId="45" fillId="0" fontId="22" numFmtId="0" xfId="0" applyAlignment="1" applyBorder="1" applyFont="1">
      <alignment horizontal="left" shrinkToFit="0" vertical="center" wrapText="0"/>
    </xf>
    <xf borderId="46" fillId="12" fontId="18" numFmtId="0" xfId="0" applyAlignment="1" applyBorder="1" applyFill="1" applyFont="1">
      <alignment shrinkToFit="0" vertical="bottom" wrapText="0"/>
    </xf>
    <xf borderId="42" fillId="12" fontId="25" numFmtId="0" xfId="0" applyAlignment="1" applyBorder="1" applyFill="1" applyFont="1">
      <alignment horizontal="left" shrinkToFit="0" vertical="center" wrapText="0"/>
    </xf>
    <xf borderId="42" fillId="12" fontId="18" numFmtId="0" xfId="0" applyAlignment="1" applyBorder="1" applyFill="1" applyFont="1">
      <alignment shrinkToFit="0" vertical="bottom" wrapText="0"/>
    </xf>
    <xf borderId="42" fillId="12" fontId="25" numFmtId="165" xfId="0" applyAlignment="1" applyBorder="1" applyFill="1" applyFont="1" applyNumberFormat="1">
      <alignment horizontal="right" shrinkToFit="0" vertical="center" wrapText="0"/>
    </xf>
    <xf borderId="45" fillId="12" fontId="18" numFmtId="0" xfId="0" applyAlignment="1" applyBorder="1" applyFill="1" applyFont="1">
      <alignment shrinkToFit="0" vertical="bottom" wrapText="0"/>
    </xf>
    <xf borderId="4" fillId="13" fontId="26" numFmtId="0" xfId="0" applyAlignment="1" applyBorder="1" applyFill="1" applyFont="1">
      <alignment horizontal="left" shrinkToFit="0" vertical="center" wrapText="0"/>
    </xf>
    <xf borderId="30" fillId="6" fontId="19" numFmtId="0" xfId="0" applyAlignment="1" applyBorder="1" applyFill="1" applyFont="1">
      <alignment horizontal="center" shrinkToFit="0" vertical="center" wrapText="0"/>
    </xf>
    <xf borderId="23" fillId="6" fontId="19" numFmtId="0" xfId="0" applyAlignment="1" applyBorder="1" applyFill="1" applyFont="1">
      <alignment horizontal="center" shrinkToFit="0" vertical="center" wrapText="0"/>
    </xf>
    <xf borderId="30" fillId="0" fontId="3" numFmtId="0" xfId="0" applyAlignment="1" applyBorder="1" applyFont="1">
      <alignment horizontal="center" shrinkToFit="0" vertical="center" wrapText="0"/>
    </xf>
    <xf borderId="23" fillId="5" fontId="27" numFmtId="164" xfId="0" applyAlignment="1" applyBorder="1" applyFill="1" applyFont="1" applyNumberFormat="1">
      <alignment horizontal="center" shrinkToFit="0" vertical="center" wrapText="0"/>
    </xf>
    <xf borderId="23" fillId="0" fontId="19" numFmtId="0" xfId="0" applyAlignment="1" applyBorder="1" applyFont="1">
      <alignment horizontal="center" shrinkToFit="0" vertical="center" wrapText="0"/>
    </xf>
    <xf borderId="34" fillId="0" fontId="28" numFmtId="0" xfId="0" applyAlignment="1" applyBorder="1" applyFont="1">
      <alignment horizontal="left" shrinkToFit="0" vertical="center" wrapText="0"/>
    </xf>
    <xf borderId="0" fillId="0" fontId="29" numFmtId="0" xfId="0" applyFont="1"/>
    <xf borderId="0" fillId="0" fontId="30" numFmtId="0" xfId="0" applyAlignment="1" applyFont="1">
      <alignment horizontal="left" shrinkToFit="0" vertical="center" wrapText="0"/>
    </xf>
    <xf borderId="0" fillId="0" fontId="31" numFmtId="0" xfId="0" applyAlignment="1" applyFont="1">
      <alignment horizontal="left" shrinkToFit="0" vertical="center" wrapText="0"/>
    </xf>
    <xf borderId="30" fillId="0" fontId="3" numFmtId="0" xfId="0" applyAlignment="1" applyBorder="1" applyFont="1">
      <alignment horizontal="center" readingOrder="0" shrinkToFit="0" vertical="center" wrapText="0"/>
    </xf>
    <xf borderId="23" fillId="5" fontId="27" numFmtId="164" xfId="0" applyAlignment="1" applyBorder="1" applyFill="1" applyFont="1" applyNumberFormat="1">
      <alignment horizontal="center" readingOrder="0" shrinkToFit="0" vertical="center" wrapText="0"/>
    </xf>
    <xf borderId="47" fillId="14" fontId="32" numFmtId="0" xfId="0" applyAlignment="1" applyBorder="1" applyFill="1" applyFont="1">
      <alignment horizontal="center" shrinkToFit="0" vertical="center" wrapText="0"/>
    </xf>
    <xf borderId="48" fillId="0" fontId="4" numFmtId="0" xfId="0" applyBorder="1" applyFont="1"/>
    <xf borderId="0" fillId="0" fontId="18" numFmtId="164" xfId="0" applyAlignment="1" applyFont="1" applyNumberFormat="1">
      <alignment shrinkToFit="0" vertical="bottom" wrapText="0"/>
    </xf>
    <xf borderId="49" fillId="0" fontId="4" numFmtId="0" xfId="0" applyBorder="1" applyFont="1"/>
    <xf borderId="23" fillId="5" fontId="27" numFmtId="167" xfId="0" applyAlignment="1" applyBorder="1" applyFill="1" applyFont="1" applyNumberFormat="1">
      <alignment horizontal="center" readingOrder="0" shrinkToFit="0" vertical="center" wrapText="0"/>
    </xf>
    <xf borderId="50" fillId="3" fontId="33" numFmtId="0" xfId="0" applyAlignment="1" applyBorder="1" applyFill="1" applyFont="1">
      <alignment horizontal="center" shrinkToFit="0" vertical="center" wrapText="0"/>
    </xf>
    <xf borderId="51" fillId="0" fontId="4" numFmtId="0" xfId="0" applyBorder="1" applyFont="1"/>
    <xf borderId="52" fillId="0" fontId="4" numFmtId="0" xfId="0" applyBorder="1" applyFont="1"/>
    <xf borderId="53" fillId="0" fontId="4" numFmtId="0" xfId="0" applyBorder="1" applyFont="1"/>
    <xf borderId="54" fillId="0" fontId="4" numFmtId="0" xfId="0" applyBorder="1" applyFont="1"/>
    <xf borderId="55" fillId="0" fontId="4" numFmtId="0" xfId="0" applyBorder="1" applyFont="1"/>
    <xf borderId="56" fillId="0" fontId="4" numFmtId="0" xfId="0" applyBorder="1" applyFont="1"/>
    <xf borderId="57" fillId="0" fontId="4" numFmtId="0" xfId="0" applyBorder="1" applyFont="1"/>
    <xf borderId="12" fillId="2" fontId="34" numFmtId="1" xfId="0" applyAlignment="1" applyBorder="1" applyFill="1" applyFont="1" applyNumberFormat="1">
      <alignment horizontal="center" shrinkToFit="0" vertical="center" wrapText="0"/>
    </xf>
    <xf borderId="23" fillId="5" fontId="18" numFmtId="164" xfId="0" applyAlignment="1" applyBorder="1" applyFill="1" applyFont="1" applyNumberFormat="1">
      <alignment horizontal="center" shrinkToFit="0" vertical="center" wrapText="0"/>
    </xf>
    <xf borderId="12" fillId="2" fontId="35" numFmtId="0" xfId="0" applyAlignment="1" applyBorder="1" applyFill="1" applyFont="1">
      <alignment horizontal="center" shrinkToFit="0" vertical="center" wrapText="0"/>
    </xf>
    <xf borderId="12" fillId="2" fontId="36" numFmtId="1" xfId="0" applyAlignment="1" applyBorder="1" applyFill="1" applyFont="1" applyNumberFormat="1">
      <alignment horizontal="center" shrinkToFit="0" vertical="center" wrapText="0"/>
    </xf>
    <xf borderId="44" fillId="13" fontId="18" numFmtId="0" xfId="0" applyAlignment="1" applyBorder="1" applyFill="1" applyFont="1">
      <alignment shrinkToFit="0" vertical="bottom" wrapText="0"/>
    </xf>
    <xf borderId="42" fillId="13" fontId="37" numFmtId="0" xfId="0" applyAlignment="1" applyBorder="1" applyFill="1" applyFont="1">
      <alignment horizontal="left" shrinkToFit="0" vertical="center" wrapText="0"/>
    </xf>
    <xf borderId="42" fillId="13" fontId="18" numFmtId="0" xfId="0" applyAlignment="1" applyBorder="1" applyFill="1" applyFont="1">
      <alignment shrinkToFit="0" vertical="bottom" wrapText="0"/>
    </xf>
    <xf borderId="17" fillId="2" fontId="38" numFmtId="0" xfId="0" applyAlignment="1" applyBorder="1" applyFill="1" applyFont="1">
      <alignment horizontal="center" shrinkToFit="0" vertical="center" wrapText="0"/>
    </xf>
    <xf borderId="42" fillId="13" fontId="37" numFmtId="165" xfId="0" applyAlignment="1" applyBorder="1" applyFill="1" applyFont="1" applyNumberFormat="1">
      <alignment horizontal="right" shrinkToFit="0" vertical="center" wrapText="0"/>
    </xf>
    <xf borderId="58" fillId="13" fontId="18" numFmtId="0" xfId="0" applyAlignment="1" applyBorder="1" applyFill="1" applyFont="1">
      <alignment shrinkToFit="0" vertical="bottom" wrapText="0"/>
    </xf>
    <xf borderId="59" fillId="0" fontId="4" numFmtId="0" xfId="0" applyBorder="1" applyFont="1"/>
    <xf borderId="0" fillId="0" fontId="18" numFmtId="165" xfId="0" applyAlignment="1" applyFont="1" applyNumberFormat="1">
      <alignment shrinkToFit="0" vertical="bottom" wrapText="0"/>
    </xf>
    <xf borderId="60" fillId="0" fontId="6" numFmtId="0" xfId="0" applyAlignment="1" applyBorder="1" applyFont="1">
      <alignment horizontal="left" shrinkToFit="0" vertical="center" wrapText="0"/>
    </xf>
    <xf borderId="61" fillId="0" fontId="4" numFmtId="0" xfId="0" applyBorder="1" applyFont="1"/>
    <xf borderId="62" fillId="0" fontId="4" numFmtId="0" xfId="0" applyBorder="1" applyFont="1"/>
    <xf borderId="4" fillId="15" fontId="39" numFmtId="0" xfId="0" applyAlignment="1" applyBorder="1" applyFill="1" applyFont="1">
      <alignment horizontal="left" shrinkToFit="0" vertical="center" wrapText="0"/>
    </xf>
    <xf borderId="50" fillId="3" fontId="40" numFmtId="0" xfId="0" applyAlignment="1" applyBorder="1" applyFill="1" applyFont="1">
      <alignment horizontal="left" shrinkToFit="0" vertical="center" wrapText="1"/>
    </xf>
    <xf borderId="4" fillId="6" fontId="6" numFmtId="0" xfId="0" applyAlignment="1" applyBorder="1" applyFill="1" applyFont="1">
      <alignment horizontal="left" shrinkToFit="0" vertical="center" wrapText="0"/>
    </xf>
    <xf borderId="63" fillId="0" fontId="4" numFmtId="0" xfId="0" applyBorder="1" applyFont="1"/>
    <xf borderId="64" fillId="6" fontId="19" numFmtId="0" xfId="0" applyAlignment="1" applyBorder="1" applyFill="1" applyFont="1">
      <alignment horizontal="right" shrinkToFit="0" vertical="center" wrapText="0"/>
    </xf>
    <xf borderId="65" fillId="6" fontId="19" numFmtId="0" xfId="0" applyAlignment="1" applyBorder="1" applyFill="1" applyFont="1">
      <alignment horizontal="right" shrinkToFit="0" vertical="center" wrapText="0"/>
    </xf>
    <xf borderId="38" fillId="0" fontId="41" numFmtId="0" xfId="0" applyAlignment="1" applyBorder="1" applyFont="1">
      <alignment horizontal="left" shrinkToFit="0" vertical="center" wrapText="0"/>
    </xf>
    <xf borderId="66" fillId="0" fontId="15" numFmtId="0" xfId="0" applyAlignment="1" applyBorder="1" applyFont="1">
      <alignment horizontal="left" shrinkToFit="0" vertical="center" wrapText="0"/>
    </xf>
    <xf borderId="23" fillId="0" fontId="15" numFmtId="0" xfId="0" applyAlignment="1" applyBorder="1" applyFont="1">
      <alignment horizontal="right" shrinkToFit="0" vertical="center" wrapText="0"/>
    </xf>
    <xf borderId="46" fillId="15" fontId="18" numFmtId="0" xfId="0" applyAlignment="1" applyBorder="1" applyFill="1" applyFont="1">
      <alignment shrinkToFit="0" vertical="bottom" wrapText="0"/>
    </xf>
    <xf borderId="42" fillId="15" fontId="42" numFmtId="0" xfId="0" applyAlignment="1" applyBorder="1" applyFill="1" applyFont="1">
      <alignment horizontal="left" shrinkToFit="0" vertical="center" wrapText="0"/>
    </xf>
    <xf borderId="42" fillId="15" fontId="18" numFmtId="0" xfId="0" applyAlignment="1" applyBorder="1" applyFill="1" applyFont="1">
      <alignment shrinkToFit="0" vertical="bottom" wrapText="0"/>
    </xf>
    <xf borderId="42" fillId="15" fontId="42" numFmtId="165" xfId="0" applyAlignment="1" applyBorder="1" applyFill="1" applyFont="1" applyNumberFormat="1">
      <alignment horizontal="right" shrinkToFit="0" vertical="center" wrapText="0"/>
    </xf>
    <xf borderId="42" fillId="15" fontId="42" numFmtId="9" xfId="0" applyAlignment="1" applyBorder="1" applyFill="1" applyFont="1" applyNumberFormat="1">
      <alignment horizontal="right" shrinkToFit="0" vertical="center" wrapText="0"/>
    </xf>
    <xf borderId="45" fillId="15" fontId="18" numFmtId="0" xfId="0" applyAlignment="1" applyBorder="1" applyFill="1" applyFont="1">
      <alignment shrinkToFit="0" vertical="bottom" wrapText="0"/>
    </xf>
    <xf borderId="4" fillId="16" fontId="43" numFmtId="0" xfId="0" applyAlignment="1" applyBorder="1" applyFill="1" applyFont="1">
      <alignment horizontal="left" shrinkToFit="0" vertical="center" wrapText="0"/>
    </xf>
    <xf borderId="0" fillId="0" fontId="44" numFmtId="0" xfId="0" applyAlignment="1" applyFont="1">
      <alignment horizontal="left" shrinkToFit="0" vertical="center" wrapText="0"/>
    </xf>
    <xf borderId="38" fillId="0" fontId="45" numFmtId="0" xfId="0" applyAlignment="1" applyBorder="1" applyFont="1">
      <alignment horizontal="left" shrinkToFit="0" vertical="center" wrapText="0"/>
    </xf>
    <xf borderId="43" fillId="0" fontId="10" numFmtId="0" xfId="0" applyAlignment="1" applyBorder="1" applyFont="1">
      <alignment horizontal="left" shrinkToFit="0" vertical="center" wrapText="0"/>
    </xf>
    <xf borderId="67" fillId="5" fontId="15" numFmtId="166" xfId="0" applyAlignment="1" applyBorder="1" applyFill="1" applyFont="1" applyNumberFormat="1">
      <alignment horizontal="right" shrinkToFit="0" vertical="center" wrapText="0"/>
    </xf>
    <xf borderId="46" fillId="16" fontId="18" numFmtId="0" xfId="0" applyAlignment="1" applyBorder="1" applyFill="1" applyFont="1">
      <alignment shrinkToFit="0" vertical="bottom" wrapText="0"/>
    </xf>
    <xf borderId="42" fillId="16" fontId="46" numFmtId="0" xfId="0" applyAlignment="1" applyBorder="1" applyFill="1" applyFont="1">
      <alignment horizontal="left" shrinkToFit="0" vertical="center" wrapText="0"/>
    </xf>
    <xf borderId="42" fillId="16" fontId="18" numFmtId="0" xfId="0" applyAlignment="1" applyBorder="1" applyFill="1" applyFont="1">
      <alignment shrinkToFit="0" vertical="bottom" wrapText="0"/>
    </xf>
    <xf borderId="42" fillId="16" fontId="46" numFmtId="165" xfId="0" applyAlignment="1" applyBorder="1" applyFill="1" applyFont="1" applyNumberFormat="1">
      <alignment horizontal="right" shrinkToFit="0" vertical="center" wrapText="0"/>
    </xf>
    <xf borderId="45" fillId="16" fontId="18" numFmtId="0" xfId="0" applyAlignment="1" applyBorder="1" applyFill="1" applyFont="1">
      <alignment shrinkToFit="0" vertical="bottom" wrapText="0"/>
    </xf>
    <xf borderId="12" fillId="9" fontId="15" numFmtId="0" xfId="0" applyAlignment="1" applyBorder="1" applyFill="1" applyFont="1">
      <alignment horizontal="left" shrinkToFit="0" vertical="center" wrapText="1"/>
    </xf>
    <xf borderId="4" fillId="17" fontId="47" numFmtId="0" xfId="0" applyAlignment="1" applyBorder="1" applyFill="1" applyFont="1">
      <alignment horizontal="left" shrinkToFit="0" vertical="center" wrapText="0"/>
    </xf>
    <xf borderId="17" fillId="9" fontId="48" numFmtId="0" xfId="0" applyAlignment="1" applyBorder="1" applyFill="1" applyFont="1">
      <alignment horizontal="left" shrinkToFit="0" vertical="center" wrapText="0"/>
    </xf>
    <xf borderId="38" fillId="0" fontId="49" numFmtId="0" xfId="0" applyAlignment="1" applyBorder="1" applyFont="1">
      <alignment horizontal="left" shrinkToFit="0" vertical="center" wrapText="0"/>
    </xf>
    <xf borderId="46" fillId="17" fontId="18" numFmtId="0" xfId="0" applyAlignment="1" applyBorder="1" applyFill="1" applyFont="1">
      <alignment shrinkToFit="0" vertical="bottom" wrapText="0"/>
    </xf>
    <xf borderId="42" fillId="17" fontId="50" numFmtId="0" xfId="0" applyAlignment="1" applyBorder="1" applyFill="1" applyFont="1">
      <alignment horizontal="left" shrinkToFit="0" vertical="center" wrapText="0"/>
    </xf>
    <xf borderId="42" fillId="17" fontId="18" numFmtId="0" xfId="0" applyAlignment="1" applyBorder="1" applyFill="1" applyFont="1">
      <alignment shrinkToFit="0" vertical="bottom" wrapText="0"/>
    </xf>
    <xf borderId="42" fillId="17" fontId="50" numFmtId="165" xfId="0" applyAlignment="1" applyBorder="1" applyFill="1" applyFont="1" applyNumberFormat="1">
      <alignment horizontal="right" shrinkToFit="0" vertical="center" wrapText="0"/>
    </xf>
    <xf borderId="45" fillId="17" fontId="18" numFmtId="0" xfId="0" applyAlignment="1" applyBorder="1" applyFill="1" applyFont="1">
      <alignment shrinkToFit="0" vertical="bottom" wrapText="0"/>
    </xf>
    <xf borderId="4" fillId="8" fontId="51" numFmtId="0" xfId="0" applyAlignment="1" applyBorder="1" applyFill="1" applyFont="1">
      <alignment horizontal="left" shrinkToFit="0" vertical="center" wrapText="0"/>
    </xf>
    <xf borderId="46" fillId="8" fontId="18" numFmtId="0" xfId="0" applyAlignment="1" applyBorder="1" applyFill="1" applyFont="1">
      <alignment shrinkToFit="0" vertical="bottom" wrapText="0"/>
    </xf>
    <xf borderId="42" fillId="8" fontId="52" numFmtId="0" xfId="0" applyAlignment="1" applyBorder="1" applyFill="1" applyFont="1">
      <alignment horizontal="left" shrinkToFit="0" vertical="center" wrapText="0"/>
    </xf>
    <xf borderId="42" fillId="8" fontId="18" numFmtId="0" xfId="0" applyAlignment="1" applyBorder="1" applyFill="1" applyFont="1">
      <alignment shrinkToFit="0" vertical="bottom" wrapText="0"/>
    </xf>
    <xf borderId="42" fillId="8" fontId="52" numFmtId="165" xfId="0" applyAlignment="1" applyBorder="1" applyFill="1" applyFont="1" applyNumberFormat="1">
      <alignment horizontal="right" shrinkToFit="0" vertical="center" wrapText="0"/>
    </xf>
    <xf borderId="68" fillId="8" fontId="53" numFmtId="0" xfId="0" applyAlignment="1" applyBorder="1" applyFill="1" applyFont="1">
      <alignment horizontal="left" shrinkToFit="0" vertical="center" wrapText="0"/>
    </xf>
    <xf borderId="4" fillId="11" fontId="54" numFmtId="0" xfId="0" applyAlignment="1" applyBorder="1" applyFill="1" applyFont="1">
      <alignment horizontal="left" shrinkToFit="0" vertical="center" wrapText="0"/>
    </xf>
    <xf borderId="43" fillId="0" fontId="55" numFmtId="0" xfId="0" applyAlignment="1" applyBorder="1" applyFont="1">
      <alignment horizontal="left" shrinkToFit="0" vertical="center" wrapText="0"/>
    </xf>
    <xf borderId="34" fillId="0" fontId="4" numFmtId="0" xfId="0" applyBorder="1" applyFont="1"/>
    <xf borderId="23" fillId="5" fontId="18" numFmtId="0" xfId="0" applyAlignment="1" applyBorder="1" applyFill="1" applyFont="1">
      <alignment horizontal="left" shrinkToFit="0" vertical="center" wrapText="0"/>
    </xf>
    <xf borderId="42" fillId="0" fontId="6" numFmtId="0" xfId="0" applyAlignment="1" applyBorder="1" applyFont="1">
      <alignment horizontal="left" shrinkToFit="0" vertical="center" wrapText="0"/>
    </xf>
    <xf borderId="42" fillId="0" fontId="18" numFmtId="0" xfId="0" applyAlignment="1" applyBorder="1" applyFont="1">
      <alignment shrinkToFit="0" vertical="bottom" wrapText="0"/>
    </xf>
    <xf borderId="42" fillId="0" fontId="56" numFmtId="165" xfId="0" applyAlignment="1" applyBorder="1" applyFont="1" applyNumberFormat="1">
      <alignment horizontal="right" shrinkToFit="0" vertical="center" wrapText="0"/>
    </xf>
    <xf borderId="23" fillId="5" fontId="27" numFmtId="168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7">
    <dxf>
      <font>
        <sz val="10.0"/>
        <color rgb="FFC4C1BE"/>
        <name val="Arial"/>
      </font>
      <fill>
        <patternFill patternType="solid">
          <fgColor rgb="FFF5F4F3"/>
          <bgColor rgb="FFF5F4F3"/>
        </patternFill>
      </fill>
      <border/>
    </dxf>
    <dxf>
      <font>
        <b/>
        <sz val="10.0"/>
        <color rgb="FF2E7D46"/>
        <name val="Arial"/>
      </font>
      <fill>
        <patternFill patternType="solid">
          <fgColor rgb="FFDCEFE1"/>
          <bgColor rgb="FFDCEFE1"/>
        </patternFill>
      </fill>
      <border/>
    </dxf>
    <dxf>
      <font>
        <sz val="10.0"/>
        <color rgb="FFC0392B"/>
        <name val="Arial"/>
      </font>
      <fill>
        <patternFill patternType="solid">
          <fgColor rgb="FFFBE3E1"/>
          <bgColor rgb="FFFBE3E1"/>
        </patternFill>
      </fill>
      <border/>
    </dxf>
    <dxf>
      <font>
        <sz val="10.0"/>
        <color rgb="FF2E7D46"/>
        <name val="Arial"/>
      </font>
      <fill>
        <patternFill patternType="solid">
          <fgColor rgb="FFDCEFE1"/>
          <bgColor rgb="FFDCEFE1"/>
        </patternFill>
      </fill>
      <border/>
    </dxf>
    <dxf>
      <font>
        <b/>
        <sz val="8.0"/>
        <color rgb="FF2E7D46"/>
        <name val="Arial"/>
      </font>
      <fill>
        <patternFill patternType="solid">
          <fgColor rgb="FFDCEFE1"/>
          <bgColor rgb="FFDCEFE1"/>
        </patternFill>
      </fill>
      <border/>
    </dxf>
    <dxf>
      <font>
        <b/>
        <sz val="8.0"/>
        <color rgb="FFC0392B"/>
        <name val="Arial"/>
      </font>
      <fill>
        <patternFill patternType="solid">
          <fgColor rgb="FFFBE3E1"/>
          <bgColor rgb="FFFBE3E1"/>
        </patternFill>
      </fill>
      <border/>
    </dxf>
    <dxf>
      <font>
        <b/>
        <sz val="8.0"/>
        <color rgb="FF9C6B0E"/>
        <name val="Arial"/>
      </font>
      <fill>
        <patternFill patternType="solid">
          <fgColor rgb="FFFBEFD8"/>
          <bgColor rgb="FFFBEF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Budget vs Actual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Budget</c:v>
          </c:tx>
          <c:spPr>
            <a:solidFill>
              <a:srgbClr val="DED8DA"/>
            </a:solidFill>
            <a:ln cmpd="sng">
              <a:noFill/>
            </a:ln>
          </c:spPr>
          <c:cat>
            <c:strRef>
              <c:f>Budget!$B$18:$B$22</c:f>
            </c:strRef>
          </c:cat>
          <c:val>
            <c:numRef>
              <c:f>Budget!$E$18:$E$22</c:f>
              <c:numCache/>
            </c:numRef>
          </c:val>
        </c:ser>
        <c:ser>
          <c:idx val="1"/>
          <c:order val="1"/>
          <c:tx>
            <c:v>Actual</c:v>
          </c:tx>
          <c:spPr>
            <a:solidFill>
              <a:srgbClr val="C77E8B"/>
            </a:solidFill>
            <a:ln cmpd="sng">
              <a:noFill/>
            </a:ln>
          </c:spPr>
          <c:cat>
            <c:strRef>
              <c:f>Budget!$B$18:$B$22</c:f>
            </c:strRef>
          </c:cat>
          <c:val>
            <c:numRef>
              <c:f>Budget!$F$18:$F$22</c:f>
              <c:numCache/>
            </c:numRef>
          </c:val>
        </c:ser>
        <c:axId val="1805039009"/>
        <c:axId val="1431027959"/>
      </c:barChart>
      <c:catAx>
        <c:axId val="180503900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431027959"/>
      </c:catAx>
      <c:valAx>
        <c:axId val="143102795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1000">
                <a:solidFill>
                  <a:srgbClr val="000000"/>
                </a:solidFill>
                <a:latin typeface="Calibri"/>
              </a:defRPr>
            </a:pPr>
          </a:p>
        </c:txPr>
        <c:crossAx val="1805039009"/>
      </c:valAx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Calibri"/>
              </a:defRPr>
            </a:pPr>
            <a:r>
              <a:rPr b="1" i="0" sz="1800">
                <a:solidFill>
                  <a:srgbClr val="000000"/>
                </a:solidFill>
                <a:latin typeface="Calibri"/>
              </a:rPr>
              <a:t>Where it goes</a:t>
            </a:r>
          </a:p>
        </c:rich>
      </c:tx>
      <c:overlay val="0"/>
    </c:title>
    <c:plotArea>
      <c:layout/>
      <c:doughnutChart>
        <c:varyColors val="1"/>
        <c:ser>
          <c:idx val="0"/>
          <c:order val="0"/>
          <c:dPt>
            <c:idx val="0"/>
            <c:spPr>
              <a:solidFill>
                <a:srgbClr val="C77E8B"/>
              </a:solidFill>
            </c:spPr>
          </c:dPt>
          <c:dPt>
            <c:idx val="1"/>
            <c:spPr>
              <a:solidFill>
                <a:srgbClr val="EBC17E"/>
              </a:solidFill>
            </c:spPr>
          </c:dPt>
          <c:dPt>
            <c:idx val="2"/>
            <c:spPr>
              <a:solidFill>
                <a:srgbClr val="83B08F"/>
              </a:solidFill>
            </c:spPr>
          </c:dPt>
          <c:dPt>
            <c:idx val="3"/>
            <c:spPr>
              <a:solidFill>
                <a:srgbClr val="8E86C4"/>
              </a:solidFill>
            </c:spPr>
          </c:dPt>
          <c:dLbls>
            <c:dLbl>
              <c:idx val="0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1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2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dLbl>
              <c:idx val="3"/>
              <c:txPr>
                <a:bodyPr/>
                <a:lstStyle/>
                <a:p>
                  <a:pPr lvl="0">
                    <a:defRPr b="0" i="0" sz="1000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Budget!$B$19:$B$22</c:f>
            </c:strRef>
          </c:cat>
          <c:val>
            <c:numRef>
              <c:f>Budget!$F$19:$F$22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holeSize val="50"/>
      </c:doughnutChart>
    </c:plotArea>
    <c:legend>
      <c:legendPos val="r"/>
      <c:overlay val="0"/>
      <c:txPr>
        <a:bodyPr/>
        <a:lstStyle/>
        <a:p>
          <a:pPr lvl="0">
            <a:defRPr b="0" i="0" sz="1000">
              <a:solidFill>
                <a:srgbClr val="000000"/>
              </a:solidFill>
              <a:latin typeface="Calibri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31</xdr:row>
      <xdr:rowOff>142875</xdr:rowOff>
    </xdr:from>
    <xdr:ext cx="3609975" cy="2352675"/>
    <xdr:graphicFrame>
      <xdr:nvGraphicFramePr>
        <xdr:cNvPr id="108247783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5</xdr:col>
      <xdr:colOff>0</xdr:colOff>
      <xdr:row>31</xdr:row>
      <xdr:rowOff>142875</xdr:rowOff>
    </xdr:from>
    <xdr:ext cx="2790825" cy="2352675"/>
    <xdr:graphicFrame>
      <xdr:nvGraphicFramePr>
        <xdr:cNvPr id="148000465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4.0"/>
    <col customWidth="1" min="3" max="3" width="15.0"/>
    <col customWidth="1" min="4" max="7" width="14.0"/>
    <col customWidth="1" min="8" max="8" width="30.43"/>
    <col customWidth="1" min="9" max="26" width="8.71"/>
  </cols>
  <sheetData>
    <row r="1" ht="9.75" customHeight="1"/>
    <row r="2">
      <c r="B2" s="2" t="s">
        <v>1</v>
      </c>
      <c r="C2" s="4"/>
      <c r="D2" s="4"/>
      <c r="E2" s="4"/>
      <c r="F2" s="4"/>
      <c r="G2" s="4"/>
      <c r="H2" s="6"/>
    </row>
    <row r="3">
      <c r="B3" s="8" t="s">
        <v>4</v>
      </c>
      <c r="H3" s="10"/>
    </row>
    <row r="4">
      <c r="B4" s="17" t="s">
        <v>6</v>
      </c>
      <c r="C4" s="19"/>
      <c r="D4" s="19"/>
      <c r="E4" s="19"/>
      <c r="F4" s="19"/>
      <c r="G4" s="19"/>
      <c r="H4" s="21"/>
    </row>
    <row r="6" ht="21.75" customHeight="1">
      <c r="B6" s="25" t="s">
        <v>12</v>
      </c>
    </row>
    <row r="7">
      <c r="C7" s="28" t="s">
        <v>13</v>
      </c>
    </row>
    <row r="8">
      <c r="C8" s="28" t="s">
        <v>15</v>
      </c>
    </row>
    <row r="10" ht="21.75" customHeight="1">
      <c r="B10" s="25" t="s">
        <v>17</v>
      </c>
    </row>
    <row r="11">
      <c r="C11" s="28" t="s">
        <v>18</v>
      </c>
    </row>
    <row r="12">
      <c r="C12" s="28" t="s">
        <v>20</v>
      </c>
    </row>
    <row r="13">
      <c r="C13" s="28" t="s">
        <v>21</v>
      </c>
    </row>
    <row r="14">
      <c r="C14" s="28" t="s">
        <v>22</v>
      </c>
    </row>
    <row r="16" ht="21.75" customHeight="1">
      <c r="B16" s="25" t="s">
        <v>23</v>
      </c>
    </row>
    <row r="17">
      <c r="C17" s="28" t="s">
        <v>25</v>
      </c>
    </row>
    <row r="18">
      <c r="C18" s="28" t="s">
        <v>26</v>
      </c>
    </row>
    <row r="19">
      <c r="C19" s="28" t="s">
        <v>27</v>
      </c>
    </row>
    <row r="20">
      <c r="C20" s="28" t="s">
        <v>29</v>
      </c>
    </row>
    <row r="21" ht="15.75" customHeight="1"/>
    <row r="22" ht="21.75" customHeight="1">
      <c r="B22" s="25" t="s">
        <v>31</v>
      </c>
    </row>
    <row r="23" ht="18.0" customHeight="1">
      <c r="B23" s="36"/>
      <c r="C23" s="28" t="s">
        <v>34</v>
      </c>
    </row>
    <row r="24" ht="18.0" customHeight="1">
      <c r="B24" s="40"/>
      <c r="C24" s="28" t="s">
        <v>36</v>
      </c>
    </row>
    <row r="25" ht="18.0" customHeight="1">
      <c r="B25" s="43"/>
      <c r="C25" s="28" t="s">
        <v>41</v>
      </c>
    </row>
    <row r="26" ht="18.0" customHeight="1">
      <c r="B26" s="47"/>
      <c r="C26" s="28" t="s">
        <v>44</v>
      </c>
    </row>
    <row r="27" ht="18.0" customHeight="1">
      <c r="B27" s="49"/>
      <c r="C27" s="28" t="s">
        <v>45</v>
      </c>
    </row>
    <row r="28" ht="15.75" customHeight="1"/>
    <row r="29" ht="15.75" customHeight="1"/>
    <row r="30" ht="21.75" customHeight="1">
      <c r="B30" s="25" t="s">
        <v>46</v>
      </c>
    </row>
    <row r="31" ht="15.75" customHeight="1">
      <c r="C31" s="28" t="s">
        <v>47</v>
      </c>
    </row>
    <row r="32" ht="15.75" customHeight="1">
      <c r="C32" s="28" t="s">
        <v>49</v>
      </c>
    </row>
    <row r="33" ht="15.75" customHeight="1"/>
    <row r="34" ht="21.75" customHeight="1">
      <c r="B34" s="25" t="s">
        <v>51</v>
      </c>
    </row>
    <row r="35" ht="15.75" customHeight="1">
      <c r="C35" s="28" t="s">
        <v>52</v>
      </c>
    </row>
    <row r="36" ht="15.75" customHeight="1">
      <c r="C36" s="28" t="s">
        <v>54</v>
      </c>
    </row>
    <row r="37" ht="15.75" customHeight="1"/>
    <row r="38" ht="15.75" customHeight="1">
      <c r="B38" s="59" t="s">
        <v>55</v>
      </c>
      <c r="C38" s="60"/>
      <c r="D38" s="60"/>
      <c r="E38" s="60"/>
      <c r="F38" s="60"/>
      <c r="G38" s="60"/>
      <c r="H38" s="63"/>
    </row>
    <row r="39" ht="15.75" customHeight="1"/>
    <row r="40" ht="15.75" customHeight="1">
      <c r="B40" s="64" t="s">
        <v>56</v>
      </c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0">
    <mergeCell ref="B2:H2"/>
    <mergeCell ref="B3:H3"/>
    <mergeCell ref="B4:H4"/>
    <mergeCell ref="B6:H6"/>
    <mergeCell ref="C7:H7"/>
    <mergeCell ref="C8:H8"/>
    <mergeCell ref="B10:H10"/>
    <mergeCell ref="C11:H11"/>
    <mergeCell ref="C12:H12"/>
    <mergeCell ref="C13:H13"/>
    <mergeCell ref="C14:H14"/>
    <mergeCell ref="B16:H16"/>
    <mergeCell ref="C17:H17"/>
    <mergeCell ref="C18:H18"/>
    <mergeCell ref="C19:H19"/>
    <mergeCell ref="C20:H20"/>
    <mergeCell ref="B22:H22"/>
    <mergeCell ref="C23:H23"/>
    <mergeCell ref="C24:H24"/>
    <mergeCell ref="C25:H25"/>
    <mergeCell ref="C26:H26"/>
    <mergeCell ref="B38:H38"/>
    <mergeCell ref="B40:H40"/>
    <mergeCell ref="C27:H27"/>
    <mergeCell ref="B30:H30"/>
    <mergeCell ref="C31:H31"/>
    <mergeCell ref="C32:H32"/>
    <mergeCell ref="B34:H34"/>
    <mergeCell ref="C35:H35"/>
    <mergeCell ref="C36:H36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43"/>
    <col customWidth="1" min="2" max="2" width="16.0"/>
    <col customWidth="1" min="3" max="7" width="13.0"/>
    <col customWidth="1" min="8" max="8" width="15.0"/>
    <col customWidth="1" min="9" max="26" width="8.71"/>
  </cols>
  <sheetData>
    <row r="1" ht="9.75" customHeight="1"/>
    <row r="2">
      <c r="B2" s="95" t="str">
        <f>IF(cust_name="","Your money — this pay period",cust_name&amp;"'s money — this pay period")</f>
        <v>Your money — this pay period</v>
      </c>
    </row>
    <row r="3">
      <c r="B3" s="96">
        <f>budget_month</f>
        <v>0</v>
      </c>
    </row>
    <row r="5">
      <c r="B5" s="99" t="s">
        <v>85</v>
      </c>
      <c r="C5" s="100"/>
      <c r="D5" s="100"/>
      <c r="E5" s="100"/>
      <c r="F5" s="100"/>
      <c r="G5" s="100"/>
      <c r="H5" s="102"/>
    </row>
    <row r="6" ht="24.0" customHeight="1">
      <c r="B6" s="104" t="str">
        <f>IF(safe_to_spend&lt;0,"-","")&amp;currency&amp;TEXT(ABS(safe_to_spend),"#,##0")</f>
        <v>$0</v>
      </c>
      <c r="C6" s="105"/>
      <c r="D6" s="105"/>
      <c r="E6" s="105"/>
      <c r="F6" s="105"/>
      <c r="G6" s="105"/>
      <c r="H6" s="106"/>
    </row>
    <row r="7" ht="24.0" customHeight="1">
      <c r="B7" s="107"/>
      <c r="H7" s="108"/>
    </row>
    <row r="8" ht="24.0" customHeight="1">
      <c r="B8" s="109"/>
      <c r="C8" s="110"/>
      <c r="D8" s="110"/>
      <c r="E8" s="110"/>
      <c r="F8" s="110"/>
      <c r="G8" s="110"/>
      <c r="H8" s="111"/>
    </row>
    <row r="9" ht="18" customHeight="1">
      <c r="B9" s="119" t="str">
        <f>IF(still_to_pay=0,"Nothing else to set aside before payday.","after "&amp;currency&amp;TEXT(still_to_pay,"#,##0")&amp;" still to pay or set aside before payday")</f>
        <v>Nothing else to set aside before payday.</v>
      </c>
    </row>
    <row r="10">
      <c r="B10" s="7" t="s">
        <v>89</v>
      </c>
      <c r="C10" s="9"/>
      <c r="D10" s="7" t="s">
        <v>91</v>
      </c>
      <c r="E10" s="9"/>
      <c r="F10" s="7" t="s">
        <v>92</v>
      </c>
      <c r="G10" s="16"/>
      <c r="H10" s="9"/>
    </row>
    <row r="11" ht="24.0" customHeight="1">
      <c r="B11" s="112">
        <f>days_to_payday</f>
        <v>0</v>
      </c>
      <c r="C11" s="23"/>
      <c r="D11" s="114" t="str">
        <f>IF(next_bill_name="",IF(bills_budget+debt_budget=0,"none yet","all paid 🎉"),next_bill_name)</f>
        <v>none yet</v>
      </c>
      <c r="E11" s="23"/>
      <c r="F11" s="115">
        <f>bills_due_week</f>
        <v>0</v>
      </c>
      <c r="G11" s="22"/>
      <c r="H11" s="23"/>
    </row>
    <row r="12">
      <c r="B12" s="119" t="str">
        <f>IF(N(period_end)=0,"add your next payday",IF(period_over=1,"payday has passed",IF(days_to_payday=0,"payday is today",IF(safe_to_spend&lt;=0,"nothing spare till payday",currency&amp;TEXT(safe_to_spend/days_to_payday,"#,##0")&amp;" a day"))))</f>
        <v>add your next payday</v>
      </c>
      <c r="C12" s="26"/>
      <c r="D12" s="119" t="str">
        <f>IF(next_due=0,"nothing unpaid",currency&amp;TEXT(next_bill_amt,"#,##0")&amp;" · "&amp;IF(next_due&lt;TODAY(),"overdue",IF(next_due=TODAY(),"today","in "&amp;TEXT(next_due-TODAY(),"0")&amp;"d")))</f>
        <v>nothing unpaid</v>
      </c>
      <c r="E12" s="26"/>
      <c r="F12" s="119" t="str">
        <f>IF(overdue_count&gt;0,TEXT(overdue_count,"0")&amp;" overdue first","on top of it")</f>
        <v>on top of it</v>
      </c>
      <c r="G12" s="122"/>
      <c r="H12" s="26"/>
    </row>
    <row r="14">
      <c r="B14" s="124" t="s">
        <v>96</v>
      </c>
      <c r="C14" s="125"/>
      <c r="D14" s="125"/>
      <c r="E14" s="125"/>
      <c r="F14" s="125"/>
      <c r="G14" s="125"/>
      <c r="H14" s="126"/>
    </row>
    <row r="15" ht="21.75" customHeight="1">
      <c r="B15" s="128" t="str">
        <f>IF(N(period_end)=0,"→ Start in SET UP on the Budget tab: add this payday and your next payday.",IF(period_over=1,"→ Payday has passed. Update This Payday and Next Payday in SET UP to start fresh.",IF(inc_actual=0,"→ Add the pay you've received (Budget tab)",IF(overdue_count&gt;0,"→ "&amp;TEXT(overdue_count,"0")&amp;" overdue payment(s). Pay the next one, then mark it paid.",IF(bills_due_week&gt;0,"→ "&amp;TEXT(bills_due_week,"0")&amp;" payment(s) due this week. Line them up now.",IF(safe_to_spend&lt;0,"→ A little over. Trim one expense on the Budget tab.","→ You're on track. Log any spending, then enjoy your day 💛"))))))</f>
        <v>→ Start in SET UP on the Budget tab: add this payday and your next payday.</v>
      </c>
      <c r="C15" s="105"/>
      <c r="D15" s="105"/>
      <c r="E15" s="105"/>
      <c r="F15" s="105"/>
      <c r="G15" s="105"/>
      <c r="H15" s="106"/>
    </row>
    <row r="16" ht="21.75" customHeight="1">
      <c r="B16" s="109"/>
      <c r="C16" s="110"/>
      <c r="D16" s="110"/>
      <c r="E16" s="110"/>
      <c r="F16" s="110"/>
      <c r="G16" s="110"/>
      <c r="H16" s="111"/>
    </row>
    <row r="18">
      <c r="B18" s="129" t="s">
        <v>103</v>
      </c>
      <c r="C18" s="130"/>
      <c r="D18" s="131" t="s">
        <v>48</v>
      </c>
      <c r="E18" s="132" t="s">
        <v>50</v>
      </c>
    </row>
    <row r="19">
      <c r="B19" s="134" t="s">
        <v>57</v>
      </c>
      <c r="C19" s="52"/>
      <c r="D19" s="135" t="str">
        <f>IF(inc_budget&lt;0,"-","")&amp;currency&amp;TEXT(ABS(inc_budget),"#,##0")</f>
        <v>$0</v>
      </c>
      <c r="E19" s="135" t="str">
        <f>IF(inc_actual&lt;0,"-","")&amp;currency&amp;TEXT(ABS(inc_actual),"#,##0")</f>
        <v>$0</v>
      </c>
    </row>
    <row r="20">
      <c r="B20" s="134" t="s">
        <v>58</v>
      </c>
      <c r="C20" s="52"/>
      <c r="D20" s="135" t="str">
        <f>IF(bills_budget&lt;0,"-","")&amp;currency&amp;TEXT(ABS(bills_budget),"#,##0")</f>
        <v>$0</v>
      </c>
      <c r="E20" s="135" t="str">
        <f>IF(bills_actual&lt;0,"-","")&amp;currency&amp;TEXT(ABS(bills_actual),"#,##0")</f>
        <v>$0</v>
      </c>
    </row>
    <row r="21" ht="15.75" customHeight="1">
      <c r="B21" s="134" t="s">
        <v>110</v>
      </c>
      <c r="C21" s="52"/>
      <c r="D21" s="135" t="str">
        <f>IF(exp_budget&lt;0,"-","")&amp;currency&amp;TEXT(ABS(exp_budget),"#,##0")</f>
        <v>$0</v>
      </c>
      <c r="E21" s="135" t="str">
        <f>IF(exp_actual&lt;0,"-","")&amp;currency&amp;TEXT(ABS(exp_actual),"#,##0")</f>
        <v>$0</v>
      </c>
    </row>
    <row r="22" ht="15.75" customHeight="1">
      <c r="B22" s="134" t="s">
        <v>61</v>
      </c>
      <c r="C22" s="52"/>
      <c r="D22" s="135" t="str">
        <f>IF(sav_budget&lt;0,"-","")&amp;currency&amp;TEXT(ABS(sav_budget),"#,##0")</f>
        <v>$0</v>
      </c>
      <c r="E22" s="135" t="str">
        <f>IF(sav_actual&lt;0,"-","")&amp;currency&amp;TEXT(ABS(sav_actual),"#,##0")</f>
        <v>$0</v>
      </c>
    </row>
    <row r="23" ht="15.75" customHeight="1">
      <c r="B23" s="134" t="s">
        <v>62</v>
      </c>
      <c r="C23" s="52"/>
      <c r="D23" s="135" t="str">
        <f>IF(debt_budget&lt;0,"-","")&amp;currency&amp;TEXT(ABS(debt_budget),"#,##0")</f>
        <v>$0</v>
      </c>
      <c r="E23" s="135" t="str">
        <f>IF(debt_actual&lt;0,"-","")&amp;currency&amp;TEXT(ABS(debt_actual),"#,##0")</f>
        <v>$0</v>
      </c>
    </row>
    <row r="24" ht="15.75" customHeight="1"/>
    <row r="25" ht="15.75" customHeight="1">
      <c r="B25" s="143" t="str">
        <f>IF(AND(safe_to_spend&gt;=0,overdue_count=0,inc_actual&gt;0),"💛 You're in control this pay period. That's the whole game.","")</f>
        <v/>
      </c>
    </row>
    <row r="26" ht="15.75" customHeight="1"/>
    <row r="27" ht="15.75" customHeight="1">
      <c r="B27" s="45" t="s">
        <v>116</v>
      </c>
      <c r="C27" s="16"/>
      <c r="D27" s="16"/>
      <c r="E27" s="16"/>
      <c r="F27" s="16"/>
      <c r="G27" s="16"/>
      <c r="H27" s="9"/>
    </row>
    <row r="28" ht="15.75" customHeight="1">
      <c r="B28" s="145" t="s">
        <v>117</v>
      </c>
      <c r="D28" s="146"/>
      <c r="E28" s="55"/>
      <c r="F28" s="55"/>
      <c r="G28" s="55"/>
      <c r="H28" s="56"/>
    </row>
    <row r="29" ht="15.75" customHeight="1">
      <c r="B29" s="145" t="s">
        <v>120</v>
      </c>
      <c r="D29" s="146"/>
      <c r="E29" s="55"/>
      <c r="F29" s="55"/>
      <c r="G29" s="55"/>
      <c r="H29" s="56"/>
    </row>
    <row r="30" ht="15.75" customHeight="1">
      <c r="B30" s="152" t="str">
        <f>IF(D28="","Enter a price above and I'll show you what it really costs.",IF(N(D28)&gt;safe_to_spend,"That's more than your Safe to Spend right now. Park it until payday.","That's about "&amp;IF(N(D29)=0,"—",TEXT(ROUND(D28/D29,1),"0.0")&amp;" hours of work")&amp;IF(days_to_payday&gt;0," · "&amp;TEXT(D28/(safe_to_spend/days_to_payday),"0.0")&amp;" days of Safe-to-Spend.",".")))</f>
        <v>Enter a price above and I'll show you what it really costs.</v>
      </c>
      <c r="C30" s="22"/>
      <c r="D30" s="22"/>
      <c r="E30" s="22"/>
      <c r="F30" s="22"/>
      <c r="G30" s="22"/>
      <c r="H30" s="23"/>
    </row>
    <row r="31" ht="15.75" customHeight="1">
      <c r="B31" s="154" t="s">
        <v>123</v>
      </c>
      <c r="C31" s="122"/>
      <c r="D31" s="122"/>
      <c r="E31" s="122"/>
      <c r="F31" s="122"/>
      <c r="G31" s="122"/>
      <c r="H31" s="26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8">
    <mergeCell ref="B2:H2"/>
    <mergeCell ref="B3:H3"/>
    <mergeCell ref="B5:H5"/>
    <mergeCell ref="B6:H8"/>
    <mergeCell ref="B9:H9"/>
    <mergeCell ref="B10:C10"/>
    <mergeCell ref="D10:E10"/>
    <mergeCell ref="F10:H10"/>
    <mergeCell ref="B12:C12"/>
    <mergeCell ref="B18:C18"/>
    <mergeCell ref="B19:C19"/>
    <mergeCell ref="B20:C20"/>
    <mergeCell ref="B21:C21"/>
    <mergeCell ref="B22:C22"/>
    <mergeCell ref="B23:C23"/>
    <mergeCell ref="B25:H25"/>
    <mergeCell ref="B27:H27"/>
    <mergeCell ref="B28:C28"/>
    <mergeCell ref="B29:C29"/>
    <mergeCell ref="B30:H30"/>
    <mergeCell ref="B31:H31"/>
    <mergeCell ref="B11:C11"/>
    <mergeCell ref="D11:E11"/>
    <mergeCell ref="F11:H11"/>
    <mergeCell ref="D12:E12"/>
    <mergeCell ref="F12:H12"/>
    <mergeCell ref="B14:H14"/>
    <mergeCell ref="B15:H16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11.57"/>
    <col customWidth="1" min="3" max="3" width="24.0"/>
    <col customWidth="1" min="4" max="4" width="11.0"/>
    <col customWidth="1" min="5" max="7" width="12.0"/>
    <col customWidth="1" min="8" max="8" width="11.0"/>
    <col customWidth="1" min="9" max="9" width="18.0"/>
    <col customWidth="1" min="10" max="10" width="2.0"/>
    <col customWidth="1" hidden="1" min="11" max="11" width="9.0"/>
    <col customWidth="1" hidden="1" min="12" max="12" width="11.0"/>
    <col customWidth="1" hidden="1" min="13" max="13" width="9.0"/>
    <col customWidth="1" hidden="1" min="14" max="17" width="9.0"/>
    <col customWidth="1" min="18" max="26" width="8.71"/>
  </cols>
  <sheetData>
    <row r="1" ht="7.5" customHeight="1"/>
    <row r="2">
      <c r="B2" s="5" t="str">
        <f>IF(cust_name="","Your",cust_name&amp;"'s")</f>
        <v>Your</v>
      </c>
    </row>
    <row r="3">
      <c r="B3" s="1" t="str">
        <f>UPPER(budget_month)&amp;" BUDGET"</f>
        <v> BUDGET</v>
      </c>
    </row>
    <row r="4">
      <c r="B4" s="12" t="s">
        <v>7</v>
      </c>
    </row>
    <row r="6">
      <c r="B6" s="15" t="s">
        <v>8</v>
      </c>
      <c r="C6" s="16"/>
      <c r="D6" s="16"/>
      <c r="E6" s="16"/>
      <c r="F6" s="9"/>
    </row>
    <row r="7">
      <c r="B7" s="18" t="s">
        <v>10</v>
      </c>
      <c r="C7" s="13"/>
      <c r="D7" s="20"/>
      <c r="E7" s="22"/>
      <c r="F7" s="23"/>
      <c r="H7" s="27" t="str">
        <f>"Amounts shown in "&amp;currency</f>
        <v>Amounts shown in $</v>
      </c>
    </row>
    <row r="8">
      <c r="B8" s="18" t="s">
        <v>14</v>
      </c>
      <c r="C8" s="13"/>
      <c r="D8" s="29"/>
      <c r="E8" s="22"/>
      <c r="F8" s="23"/>
    </row>
    <row r="9">
      <c r="B9" s="18" t="s">
        <v>19</v>
      </c>
      <c r="C9" s="13"/>
      <c r="D9" s="31"/>
      <c r="E9" s="22"/>
      <c r="F9" s="23"/>
    </row>
    <row r="10">
      <c r="B10" s="18" t="s">
        <v>24</v>
      </c>
      <c r="C10" s="13"/>
      <c r="D10" s="31"/>
      <c r="E10" s="22"/>
      <c r="F10" s="23"/>
    </row>
    <row r="11">
      <c r="B11" s="18" t="s">
        <v>28</v>
      </c>
      <c r="C11" s="13"/>
      <c r="D11" s="20" t="s">
        <v>30</v>
      </c>
      <c r="E11" s="22"/>
      <c r="F11" s="23"/>
    </row>
    <row r="12">
      <c r="B12" s="18" t="s">
        <v>32</v>
      </c>
      <c r="C12" s="13"/>
      <c r="D12" s="35"/>
      <c r="E12" s="22"/>
      <c r="F12" s="23"/>
    </row>
    <row r="13">
      <c r="B13" s="37"/>
      <c r="C13" s="38"/>
      <c r="D13" s="38"/>
      <c r="E13" s="38"/>
      <c r="F13" s="42"/>
    </row>
    <row r="15">
      <c r="B15" s="45" t="s">
        <v>42</v>
      </c>
      <c r="C15" s="16"/>
      <c r="D15" s="16"/>
      <c r="E15" s="16"/>
      <c r="F15" s="16"/>
      <c r="G15" s="16"/>
      <c r="H15" s="16"/>
      <c r="I15" s="9"/>
    </row>
    <row r="16">
      <c r="B16" s="48"/>
      <c r="C16" s="50"/>
      <c r="D16" s="52"/>
      <c r="E16" s="54" t="s">
        <v>48</v>
      </c>
      <c r="F16" s="54" t="s">
        <v>50</v>
      </c>
      <c r="G16" s="55"/>
      <c r="H16" s="55"/>
      <c r="I16" s="56"/>
    </row>
    <row r="17">
      <c r="B17" s="58" t="s">
        <v>53</v>
      </c>
      <c r="C17" s="50"/>
      <c r="D17" s="52"/>
      <c r="E17" s="62">
        <f>start_balance</f>
        <v>0</v>
      </c>
      <c r="F17" s="62">
        <f>start_balance</f>
        <v>0</v>
      </c>
      <c r="G17" s="55"/>
      <c r="H17" s="55"/>
      <c r="I17" s="56"/>
    </row>
    <row r="18">
      <c r="B18" s="58" t="s">
        <v>57</v>
      </c>
      <c r="C18" s="50"/>
      <c r="D18" s="52"/>
      <c r="E18" s="62">
        <f>inc_budget</f>
        <v>0</v>
      </c>
      <c r="F18" s="62">
        <f>inc_actual</f>
        <v>0</v>
      </c>
      <c r="G18" s="55"/>
      <c r="H18" s="55"/>
      <c r="I18" s="56"/>
    </row>
    <row r="19">
      <c r="B19" s="58" t="s">
        <v>58</v>
      </c>
      <c r="C19" s="50"/>
      <c r="D19" s="52"/>
      <c r="E19" s="62">
        <f>bills_budget</f>
        <v>0</v>
      </c>
      <c r="F19" s="62">
        <f>bills_actual</f>
        <v>0</v>
      </c>
      <c r="G19" s="55"/>
      <c r="H19" s="55"/>
      <c r="I19" s="56"/>
    </row>
    <row r="20">
      <c r="B20" s="58" t="s">
        <v>59</v>
      </c>
      <c r="C20" s="50"/>
      <c r="D20" s="52"/>
      <c r="E20" s="62">
        <f>exp_budget</f>
        <v>0</v>
      </c>
      <c r="F20" s="62">
        <f>exp_actual</f>
        <v>0</v>
      </c>
      <c r="G20" s="55"/>
      <c r="H20" s="55"/>
      <c r="I20" s="56"/>
    </row>
    <row r="21" ht="15.75" customHeight="1">
      <c r="B21" s="58" t="s">
        <v>61</v>
      </c>
      <c r="C21" s="50"/>
      <c r="D21" s="52"/>
      <c r="E21" s="62">
        <f>sav_budget</f>
        <v>0</v>
      </c>
      <c r="F21" s="62">
        <f>sav_actual</f>
        <v>0</v>
      </c>
      <c r="G21" s="55"/>
      <c r="H21" s="55"/>
      <c r="I21" s="56"/>
    </row>
    <row r="22" ht="15.75" customHeight="1">
      <c r="B22" s="58" t="s">
        <v>62</v>
      </c>
      <c r="C22" s="50"/>
      <c r="D22" s="52"/>
      <c r="E22" s="62">
        <f>debt_budget</f>
        <v>0</v>
      </c>
      <c r="F22" s="62">
        <f>debt_actual</f>
        <v>0</v>
      </c>
      <c r="G22" s="55"/>
      <c r="H22" s="55"/>
      <c r="I22" s="56"/>
    </row>
    <row r="23" ht="15.75" customHeight="1">
      <c r="B23" s="66" t="s">
        <v>64</v>
      </c>
      <c r="C23" s="67"/>
      <c r="D23" s="68"/>
      <c r="E23" s="69">
        <f t="shared" ref="E23:F23" si="1">E17+E18-E19-E20-E21-E22</f>
        <v>0</v>
      </c>
      <c r="F23" s="69">
        <f t="shared" si="1"/>
        <v>0</v>
      </c>
      <c r="G23" s="38"/>
      <c r="H23" s="38"/>
      <c r="I23" s="42"/>
    </row>
    <row r="24" ht="15.75" customHeight="1"/>
    <row r="25" ht="21.75" customHeight="1">
      <c r="B25" s="70" t="s">
        <v>66</v>
      </c>
      <c r="C25" s="16"/>
      <c r="D25" s="16"/>
      <c r="E25" s="16"/>
      <c r="F25" s="16"/>
      <c r="G25" s="16"/>
      <c r="H25" s="16"/>
      <c r="I25" s="9"/>
    </row>
    <row r="26" ht="15.75" customHeight="1">
      <c r="B26" s="71"/>
      <c r="C26" s="72" t="s">
        <v>67</v>
      </c>
      <c r="D26" s="73"/>
      <c r="E26" s="54" t="s">
        <v>68</v>
      </c>
      <c r="F26" s="54" t="s">
        <v>69</v>
      </c>
      <c r="G26" s="54" t="s">
        <v>70</v>
      </c>
      <c r="H26" s="73"/>
      <c r="I26" s="74" t="s">
        <v>71</v>
      </c>
    </row>
    <row r="27" ht="18.0" customHeight="1">
      <c r="B27" s="71"/>
      <c r="C27" s="75" t="s">
        <v>72</v>
      </c>
      <c r="D27" s="73"/>
      <c r="E27" s="51"/>
      <c r="F27" s="51"/>
      <c r="G27" s="57">
        <f t="shared" ref="G27:G31" si="2">F27-E27</f>
        <v>0</v>
      </c>
      <c r="H27" s="73"/>
      <c r="I27" s="76" t="str">
        <f>REPT("█",MIN(10,MAX(0,ROUND(IFERROR(F27/inc_actual,0)*10,0))))&amp;REPT("░",10-MIN(10,MAX(0,ROUND(IFERROR(F27/inc_actual,0)*10,0))))</f>
        <v>░░░░░░░░░░</v>
      </c>
    </row>
    <row r="28" ht="18.0" customHeight="1">
      <c r="B28" s="71"/>
      <c r="C28" s="75" t="s">
        <v>74</v>
      </c>
      <c r="D28" s="73"/>
      <c r="E28" s="51"/>
      <c r="F28" s="51"/>
      <c r="G28" s="57">
        <f t="shared" si="2"/>
        <v>0</v>
      </c>
      <c r="H28" s="73"/>
      <c r="I28" s="76" t="str">
        <f>REPT("█",MIN(10,MAX(0,ROUND(IFERROR(F28/inc_actual,0)*10,0))))&amp;REPT("░",10-MIN(10,MAX(0,ROUND(IFERROR(F28/inc_actual,0)*10,0))))</f>
        <v>░░░░░░░░░░</v>
      </c>
    </row>
    <row r="29" ht="18.0" customHeight="1">
      <c r="B29" s="71"/>
      <c r="C29" s="75" t="s">
        <v>75</v>
      </c>
      <c r="D29" s="73"/>
      <c r="E29" s="51"/>
      <c r="F29" s="51"/>
      <c r="G29" s="57">
        <f t="shared" si="2"/>
        <v>0</v>
      </c>
      <c r="H29" s="73"/>
      <c r="I29" s="76" t="str">
        <f>REPT("█",MIN(10,MAX(0,ROUND(IFERROR(F29/inc_actual,0)*10,0))))&amp;REPT("░",10-MIN(10,MAX(0,ROUND(IFERROR(F29/inc_actual,0)*10,0))))</f>
        <v>░░░░░░░░░░</v>
      </c>
    </row>
    <row r="30" ht="18.0" customHeight="1">
      <c r="B30" s="71"/>
      <c r="C30" s="75"/>
      <c r="D30" s="73"/>
      <c r="E30" s="53"/>
      <c r="F30" s="53"/>
      <c r="G30" s="57">
        <f t="shared" si="2"/>
        <v>0</v>
      </c>
      <c r="H30" s="73"/>
      <c r="I30" s="76" t="str">
        <f>REPT("█",MIN(10,MAX(0,ROUND(IFERROR(F30/inc_actual,0)*10,0))))&amp;REPT("░",10-MIN(10,MAX(0,ROUND(IFERROR(F30/inc_actual,0)*10,0))))</f>
        <v>░░░░░░░░░░</v>
      </c>
    </row>
    <row r="31" ht="18.0" customHeight="1">
      <c r="B31" s="71"/>
      <c r="C31" s="75"/>
      <c r="D31" s="73"/>
      <c r="E31" s="53"/>
      <c r="F31" s="53"/>
      <c r="G31" s="57">
        <f t="shared" si="2"/>
        <v>0</v>
      </c>
      <c r="H31" s="73"/>
      <c r="I31" s="76" t="str">
        <f>REPT("█",MIN(10,MAX(0,ROUND(IFERROR(F31/inc_actual,0)*10,0))))&amp;REPT("░",10-MIN(10,MAX(0,ROUND(IFERROR(F31/inc_actual,0)*10,0))))</f>
        <v>░░░░░░░░░░</v>
      </c>
    </row>
    <row r="32" ht="19.5" customHeight="1">
      <c r="B32" s="82"/>
      <c r="C32" s="83" t="s">
        <v>76</v>
      </c>
      <c r="D32" s="84"/>
      <c r="E32" s="85">
        <f t="shared" ref="E32:F32" si="3">SUM(E27:E31)</f>
        <v>0</v>
      </c>
      <c r="F32" s="85">
        <f t="shared" si="3"/>
        <v>0</v>
      </c>
      <c r="G32" s="84"/>
      <c r="H32" s="84"/>
      <c r="I32" s="86"/>
    </row>
    <row r="33" ht="15.75" customHeight="1"/>
    <row r="34" ht="21.75" customHeight="1">
      <c r="B34" s="87" t="s">
        <v>77</v>
      </c>
      <c r="C34" s="16"/>
      <c r="D34" s="16"/>
      <c r="E34" s="16"/>
      <c r="F34" s="16"/>
      <c r="G34" s="16"/>
      <c r="H34" s="16"/>
      <c r="I34" s="9"/>
    </row>
    <row r="35" ht="15.75" customHeight="1">
      <c r="B35" s="88" t="s">
        <v>78</v>
      </c>
      <c r="C35" s="72" t="s">
        <v>79</v>
      </c>
      <c r="D35" s="72" t="s">
        <v>80</v>
      </c>
      <c r="E35" s="54" t="s">
        <v>81</v>
      </c>
      <c r="F35" s="54" t="s">
        <v>82</v>
      </c>
      <c r="G35" s="54" t="s">
        <v>38</v>
      </c>
      <c r="H35" s="89" t="s">
        <v>83</v>
      </c>
      <c r="I35" s="56"/>
    </row>
    <row r="36" ht="18.0" customHeight="1">
      <c r="B36" s="90" t="b">
        <v>0</v>
      </c>
      <c r="C36" s="75" t="s">
        <v>84</v>
      </c>
      <c r="D36" s="174"/>
      <c r="E36" s="51"/>
      <c r="F36" s="53"/>
      <c r="G36" s="57">
        <f>MAX(0,N($E36)-$Q36)</f>
        <v>0</v>
      </c>
      <c r="H36" s="92" t="str">
        <f>IF(AND($C36="",N($E36)=0),"",IF($O36=1,"PAID",IF(N($N36)=0,"",IF(AND(N(period_end)&gt;0,$N36&gt;=period_end),"NEXT PAYCHECK",IF($N36&lt;TODAY(),"OVERDUE",IF($N36-TODAY()&lt;=7,"DUE SOON","UPCOMING"))))))</f>
        <v/>
      </c>
      <c r="I36" s="93"/>
      <c r="K36" s="94" t="str">
        <f>IF(OR($O36=1,N($N36)=0,N($E36)=0),"",IF(AND(N(period_end)&gt;0,$N36&gt;=period_end),"",$N36))</f>
        <v/>
      </c>
      <c r="L36" s="55">
        <f>IF(N($K36)=0,0,IF(AND(N($K36)-TODAY()&gt;=0,N($K36)-TODAY()&lt;=7),1,0))</f>
        <v>0</v>
      </c>
      <c r="M36" s="55">
        <f>IF(N($K36)=0,0,IF(N($K36)&lt;TODAY(),1,0))</f>
        <v>0</v>
      </c>
      <c r="N36" s="94" t="str">
        <f>IF(N($D36)=0,"",IF(N($D36)&gt;31,INT(N($D36)),IF(DATE(YEAR(pstart_eff),MONTH(pstart_eff),MIN(INT(N($D36)),DAY(EOMONTH(pstart_eff,0))))&gt;=pstart_eff,DATE(YEAR(pstart_eff),MONTH(pstart_eff),MIN(INT(N($D36)),DAY(EOMONTH(pstart_eff,0)))),DATE(YEAR(pstart_eff),MONTH(pstart_eff)+1,MIN(INT(N($D36)),DAY(EOMONTH(pstart_eff,1)))))))</f>
        <v/>
      </c>
      <c r="O36" s="94">
        <f>IF(OR($B36=TRUE,AND(N($E36)&gt;0,N($F36)&gt;=N($E36))),1,0)</f>
        <v>0</v>
      </c>
      <c r="P36" s="94">
        <f>IF(OR($O36=1,N($E36)=0),0,IF(AND(N($N36)&gt;0,N(period_end)&gt;0,N($N36)&gt;=period_end),0,MAX(0,N($E36)-$Q36)))</f>
        <v>0</v>
      </c>
      <c r="Q36" s="94">
        <f>IF($B36=TRUE,MAX(N($F36),N($E36)),N($F36))</f>
        <v>0</v>
      </c>
    </row>
    <row r="37" ht="18.0" customHeight="1">
      <c r="B37" s="97" t="b">
        <v>0</v>
      </c>
      <c r="C37" s="75" t="s">
        <v>86</v>
      </c>
      <c r="D37" s="174"/>
      <c r="E37" s="53"/>
      <c r="F37" s="51"/>
      <c r="G37" s="57">
        <f>MAX(0,N($E37)-$Q37)</f>
        <v>0</v>
      </c>
      <c r="H37" s="92" t="str">
        <f>IF(AND($C37="",N($E37)=0),"",IF($O37=1,"PAID",IF(N($N37)=0,"",IF(AND(N(period_end)&gt;0,$N37&gt;=period_end),"NEXT PAYCHECK",IF($N37&lt;TODAY(),"OVERDUE",IF($N37-TODAY()&lt;=7,"DUE SOON","UPCOMING"))))))</f>
        <v/>
      </c>
      <c r="I37" s="93"/>
      <c r="K37" s="101" t="str">
        <f>IF(OR($O37=1,N($N37)=0,N($E37)=0),"",IF(AND(N(period_end)&gt;0,$N37&gt;=period_end),"",$N37))</f>
        <v/>
      </c>
      <c r="L37" s="55">
        <f>IF(N($K37)=0,0,IF(AND(N($K37)-TODAY()&gt;=0,N($K37)-TODAY()&lt;=7),1,0))</f>
        <v>0</v>
      </c>
      <c r="M37" s="55">
        <f>IF(N($K37)=0,0,IF(N($K37)&lt;TODAY(),1,0))</f>
        <v>0</v>
      </c>
      <c r="N37" s="94" t="str">
        <f>IF(N($D37)=0,"",IF(N($D37)&gt;31,INT(N($D37)),IF(DATE(YEAR(pstart_eff),MONTH(pstart_eff),MIN(INT(N($D37)),DAY(EOMONTH(pstart_eff,0))))&gt;=pstart_eff,DATE(YEAR(pstart_eff),MONTH(pstart_eff),MIN(INT(N($D37)),DAY(EOMONTH(pstart_eff,0)))),DATE(YEAR(pstart_eff),MONTH(pstart_eff)+1,MIN(INT(N($D37)),DAY(EOMONTH(pstart_eff,1)))))))</f>
        <v/>
      </c>
      <c r="O37" s="94">
        <f>IF(OR($B37=TRUE,AND(N($E37)&gt;0,N($F37)&gt;=N($E37))),1,0)</f>
        <v>0</v>
      </c>
      <c r="P37" s="94">
        <f>IF(OR($O37=1,N($E37)=0),0,IF(AND(N($N37)&gt;0,N(period_end)&gt;0,N($N37)&gt;=period_end),0,MAX(0,N($E37)-$Q37)))</f>
        <v>0</v>
      </c>
      <c r="Q37" s="94">
        <f>IF($B37=TRUE,MAX(N($F37),N($E37)),N($F37))</f>
        <v>0</v>
      </c>
    </row>
    <row r="38" ht="18.0" customHeight="1">
      <c r="B38" s="97" t="b">
        <v>0</v>
      </c>
      <c r="C38" s="75" t="s">
        <v>87</v>
      </c>
      <c r="D38" s="174"/>
      <c r="E38" s="51"/>
      <c r="F38" s="51"/>
      <c r="G38" s="57">
        <f>MAX(0,N($E38)-$Q38)</f>
        <v>0</v>
      </c>
      <c r="H38" s="92" t="str">
        <f>IF(AND($C38="",N($E38)=0),"",IF($O38=1,"PAID",IF(N($N38)=0,"",IF(AND(N(period_end)&gt;0,$N38&gt;=period_end),"NEXT PAYCHECK",IF($N38&lt;TODAY(),"OVERDUE",IF($N38-TODAY()&lt;=7,"DUE SOON","UPCOMING"))))))</f>
        <v/>
      </c>
      <c r="I38" s="93"/>
      <c r="K38" s="101" t="str">
        <f>IF(OR($O38=1,N($N38)=0,N($E38)=0),"",IF(AND(N(period_end)&gt;0,$N38&gt;=period_end),"",$N38))</f>
        <v/>
      </c>
      <c r="L38" s="55">
        <f>IF(N($K38)=0,0,IF(AND(N($K38)-TODAY()&gt;=0,N($K38)-TODAY()&lt;=7),1,0))</f>
        <v>0</v>
      </c>
      <c r="M38" s="55">
        <f>IF(N($K38)=0,0,IF(N($K38)&lt;TODAY(),1,0))</f>
        <v>0</v>
      </c>
      <c r="N38" s="94" t="str">
        <f>IF(N($D38)=0,"",IF(N($D38)&gt;31,INT(N($D38)),IF(DATE(YEAR(pstart_eff),MONTH(pstart_eff),MIN(INT(N($D38)),DAY(EOMONTH(pstart_eff,0))))&gt;=pstart_eff,DATE(YEAR(pstart_eff),MONTH(pstart_eff),MIN(INT(N($D38)),DAY(EOMONTH(pstart_eff,0)))),DATE(YEAR(pstart_eff),MONTH(pstart_eff)+1,MIN(INT(N($D38)),DAY(EOMONTH(pstart_eff,1)))))))</f>
        <v/>
      </c>
      <c r="O38" s="94">
        <f>IF(OR($B38=TRUE,AND(N($E38)&gt;0,N($F38)&gt;=N($E38))),1,0)</f>
        <v>0</v>
      </c>
      <c r="P38" s="94">
        <f>IF(OR($O38=1,N($E38)=0),0,IF(AND(N($N38)&gt;0,N(period_end)&gt;0,N($N38)&gt;=period_end),0,MAX(0,N($E38)-$Q38)))</f>
        <v>0</v>
      </c>
      <c r="Q38" s="94">
        <f>IF($B38=TRUE,MAX(N($F38),N($E38)),N($F38))</f>
        <v>0</v>
      </c>
    </row>
    <row r="39" ht="18.0" customHeight="1">
      <c r="B39" s="97" t="b">
        <v>0</v>
      </c>
      <c r="C39" s="75" t="s">
        <v>88</v>
      </c>
      <c r="D39" s="174"/>
      <c r="E39" s="53"/>
      <c r="F39" s="51"/>
      <c r="G39" s="57">
        <f>MAX(0,N($E39)-$Q39)</f>
        <v>0</v>
      </c>
      <c r="H39" s="92" t="str">
        <f>IF(AND($C39="",N($E39)=0),"",IF($O39=1,"PAID",IF(N($N39)=0,"",IF(AND(N(period_end)&gt;0,$N39&gt;=period_end),"NEXT PAYCHECK",IF($N39&lt;TODAY(),"OVERDUE",IF($N39-TODAY()&lt;=7,"DUE SOON","UPCOMING"))))))</f>
        <v/>
      </c>
      <c r="I39" s="93"/>
      <c r="K39" s="101" t="str">
        <f>IF(OR($O39=1,N($N39)=0,N($E39)=0),"",IF(AND(N(period_end)&gt;0,$N39&gt;=period_end),"",$N39))</f>
        <v/>
      </c>
      <c r="L39" s="55">
        <f>IF(N($K39)=0,0,IF(AND(N($K39)-TODAY()&gt;=0,N($K39)-TODAY()&lt;=7),1,0))</f>
        <v>0</v>
      </c>
      <c r="M39" s="55">
        <f>IF(N($K39)=0,0,IF(N($K39)&lt;TODAY(),1,0))</f>
        <v>0</v>
      </c>
      <c r="N39" s="94" t="str">
        <f>IF(N($D39)=0,"",IF(N($D39)&gt;31,INT(N($D39)),IF(DATE(YEAR(pstart_eff),MONTH(pstart_eff),MIN(INT(N($D39)),DAY(EOMONTH(pstart_eff,0))))&gt;=pstart_eff,DATE(YEAR(pstart_eff),MONTH(pstart_eff),MIN(INT(N($D39)),DAY(EOMONTH(pstart_eff,0)))),DATE(YEAR(pstart_eff),MONTH(pstart_eff)+1,MIN(INT(N($D39)),DAY(EOMONTH(pstart_eff,1)))))))</f>
        <v/>
      </c>
      <c r="O39" s="94">
        <f>IF(OR($B39=TRUE,AND(N($E39)&gt;0,N($F39)&gt;=N($E39))),1,0)</f>
        <v>0</v>
      </c>
      <c r="P39" s="94">
        <f>IF(OR($O39=1,N($E39)=0),0,IF(AND(N($N39)&gt;0,N(period_end)&gt;0,N($N39)&gt;=period_end),0,MAX(0,N($E39)-$Q39)))</f>
        <v>0</v>
      </c>
      <c r="Q39" s="94">
        <f>IF($B39=TRUE,MAX(N($F39),N($E39)),N($F39))</f>
        <v>0</v>
      </c>
    </row>
    <row r="40" ht="18.0" customHeight="1">
      <c r="B40" s="97" t="b">
        <v>0</v>
      </c>
      <c r="C40" s="75" t="s">
        <v>90</v>
      </c>
      <c r="D40" s="174"/>
      <c r="E40" s="53"/>
      <c r="F40" s="51"/>
      <c r="G40" s="57">
        <f>MAX(0,N($E40)-$Q40)</f>
        <v>0</v>
      </c>
      <c r="H40" s="92" t="str">
        <f>IF(AND($C40="",N($E40)=0),"",IF($O40=1,"PAID",IF(N($N40)=0,"",IF(AND(N(period_end)&gt;0,$N40&gt;=period_end),"NEXT PAYCHECK",IF($N40&lt;TODAY(),"OVERDUE",IF($N40-TODAY()&lt;=7,"DUE SOON","UPCOMING"))))))</f>
        <v/>
      </c>
      <c r="I40" s="93"/>
      <c r="K40" s="101" t="str">
        <f>IF(OR($O40=1,N($N40)=0,N($E40)=0),"",IF(AND(N(period_end)&gt;0,$N40&gt;=period_end),"",$N40))</f>
        <v/>
      </c>
      <c r="L40" s="55">
        <f>IF(N($K40)=0,0,IF(AND(N($K40)-TODAY()&gt;=0,N($K40)-TODAY()&lt;=7),1,0))</f>
        <v>0</v>
      </c>
      <c r="M40" s="55">
        <f>IF(N($K40)=0,0,IF(N($K40)&lt;TODAY(),1,0))</f>
        <v>0</v>
      </c>
      <c r="N40" s="94" t="str">
        <f>IF(N($D40)=0,"",IF(N($D40)&gt;31,INT(N($D40)),IF(DATE(YEAR(pstart_eff),MONTH(pstart_eff),MIN(INT(N($D40)),DAY(EOMONTH(pstart_eff,0))))&gt;=pstart_eff,DATE(YEAR(pstart_eff),MONTH(pstart_eff),MIN(INT(N($D40)),DAY(EOMONTH(pstart_eff,0)))),DATE(YEAR(pstart_eff),MONTH(pstart_eff)+1,MIN(INT(N($D40)),DAY(EOMONTH(pstart_eff,1)))))))</f>
        <v/>
      </c>
      <c r="O40" s="94">
        <f>IF(OR($B40=TRUE,AND(N($E40)&gt;0,N($F40)&gt;=N($E40))),1,0)</f>
        <v>0</v>
      </c>
      <c r="P40" s="94">
        <f>IF(OR($O40=1,N($E40)=0),0,IF(AND(N($N40)&gt;0,N(period_end)&gt;0,N($N40)&gt;=period_end),0,MAX(0,N($E40)-$Q40)))</f>
        <v>0</v>
      </c>
      <c r="Q40" s="94">
        <f>IF($B40=TRUE,MAX(N($F40),N($E40)),N($F40))</f>
        <v>0</v>
      </c>
    </row>
    <row r="41" ht="18.0" customHeight="1">
      <c r="B41" s="97" t="b">
        <v>0</v>
      </c>
      <c r="C41" s="75" t="s">
        <v>93</v>
      </c>
      <c r="D41" s="174"/>
      <c r="E41" s="53"/>
      <c r="F41" s="51"/>
      <c r="G41" s="57">
        <f>MAX(0,N($E41)-$Q41)</f>
        <v>0</v>
      </c>
      <c r="H41" s="92" t="str">
        <f>IF(AND($C41="",N($E41)=0),"",IF($O41=1,"PAID",IF(N($N41)=0,"",IF(AND(N(period_end)&gt;0,$N41&gt;=period_end),"NEXT PAYCHECK",IF($N41&lt;TODAY(),"OVERDUE",IF($N41-TODAY()&lt;=7,"DUE SOON","UPCOMING"))))))</f>
        <v/>
      </c>
      <c r="I41" s="93"/>
      <c r="K41" s="101" t="str">
        <f>IF(OR($O41=1,N($N41)=0,N($E41)=0),"",IF(AND(N(period_end)&gt;0,$N41&gt;=period_end),"",$N41))</f>
        <v/>
      </c>
      <c r="L41" s="55">
        <f>IF(N($K41)=0,0,IF(AND(N($K41)-TODAY()&gt;=0,N($K41)-TODAY()&lt;=7),1,0))</f>
        <v>0</v>
      </c>
      <c r="M41" s="55">
        <f>IF(N($K41)=0,0,IF(N($K41)&lt;TODAY(),1,0))</f>
        <v>0</v>
      </c>
      <c r="N41" s="94" t="str">
        <f>IF(N($D41)=0,"",IF(N($D41)&gt;31,INT(N($D41)),IF(DATE(YEAR(pstart_eff),MONTH(pstart_eff),MIN(INT(N($D41)),DAY(EOMONTH(pstart_eff,0))))&gt;=pstart_eff,DATE(YEAR(pstart_eff),MONTH(pstart_eff),MIN(INT(N($D41)),DAY(EOMONTH(pstart_eff,0)))),DATE(YEAR(pstart_eff),MONTH(pstart_eff)+1,MIN(INT(N($D41)),DAY(EOMONTH(pstart_eff,1)))))))</f>
        <v/>
      </c>
      <c r="O41" s="94">
        <f>IF(OR($B41=TRUE,AND(N($E41)&gt;0,N($F41)&gt;=N($E41))),1,0)</f>
        <v>0</v>
      </c>
      <c r="P41" s="94">
        <f>IF(OR($O41=1,N($E41)=0),0,IF(AND(N($N41)&gt;0,N(period_end)&gt;0,N($N41)&gt;=period_end),0,MAX(0,N($E41)-$Q41)))</f>
        <v>0</v>
      </c>
      <c r="Q41" s="94">
        <f>IF($B41=TRUE,MAX(N($F41),N($E41)),N($F41))</f>
        <v>0</v>
      </c>
    </row>
    <row r="42" ht="18.0" customHeight="1">
      <c r="B42" s="97" t="b">
        <v>0</v>
      </c>
      <c r="C42" s="75" t="s">
        <v>94</v>
      </c>
      <c r="D42" s="174"/>
      <c r="E42" s="53"/>
      <c r="F42" s="51"/>
      <c r="G42" s="57">
        <f>MAX(0,N($E42)-$Q42)</f>
        <v>0</v>
      </c>
      <c r="H42" s="92" t="str">
        <f>IF(AND($C42="",N($E42)=0),"",IF($O42=1,"PAID",IF(N($N42)=0,"",IF(AND(N(period_end)&gt;0,$N42&gt;=period_end),"NEXT PAYCHECK",IF($N42&lt;TODAY(),"OVERDUE",IF($N42-TODAY()&lt;=7,"DUE SOON","UPCOMING"))))))</f>
        <v/>
      </c>
      <c r="I42" s="93"/>
      <c r="K42" s="101" t="str">
        <f>IF(OR($O42=1,N($N42)=0,N($E42)=0),"",IF(AND(N(period_end)&gt;0,$N42&gt;=period_end),"",$N42))</f>
        <v/>
      </c>
      <c r="L42" s="55">
        <f>IF(N($K42)=0,0,IF(AND(N($K42)-TODAY()&gt;=0,N($K42)-TODAY()&lt;=7),1,0))</f>
        <v>0</v>
      </c>
      <c r="M42" s="55">
        <f>IF(N($K42)=0,0,IF(N($K42)&lt;TODAY(),1,0))</f>
        <v>0</v>
      </c>
      <c r="N42" s="94" t="str">
        <f>IF(N($D42)=0,"",IF(N($D42)&gt;31,INT(N($D42)),IF(DATE(YEAR(pstart_eff),MONTH(pstart_eff),MIN(INT(N($D42)),DAY(EOMONTH(pstart_eff,0))))&gt;=pstart_eff,DATE(YEAR(pstart_eff),MONTH(pstart_eff),MIN(INT(N($D42)),DAY(EOMONTH(pstart_eff,0)))),DATE(YEAR(pstart_eff),MONTH(pstart_eff)+1,MIN(INT(N($D42)),DAY(EOMONTH(pstart_eff,1)))))))</f>
        <v/>
      </c>
      <c r="O42" s="94">
        <f>IF(OR($B42=TRUE,AND(N($E42)&gt;0,N($F42)&gt;=N($E42))),1,0)</f>
        <v>0</v>
      </c>
      <c r="P42" s="94">
        <f>IF(OR($O42=1,N($E42)=0),0,IF(AND(N($N42)&gt;0,N(period_end)&gt;0,N($N42)&gt;=period_end),0,MAX(0,N($E42)-$Q42)))</f>
        <v>0</v>
      </c>
      <c r="Q42" s="94">
        <f>IF($B42=TRUE,MAX(N($F42),N($E42)),N($F42))</f>
        <v>0</v>
      </c>
    </row>
    <row r="43" ht="18.0" customHeight="1">
      <c r="B43" s="90" t="b">
        <v>0</v>
      </c>
      <c r="C43" s="75"/>
      <c r="D43" s="174"/>
      <c r="E43" s="53"/>
      <c r="F43" s="53"/>
      <c r="G43" s="57">
        <f>MAX(0,N($E43)-$Q43)</f>
        <v>0</v>
      </c>
      <c r="H43" s="92" t="str">
        <f>IF(AND($C43="",N($E43)=0),"",IF($O43=1,"PAID",IF(N($N43)=0,"",IF(AND(N(period_end)&gt;0,$N43&gt;=period_end),"NEXT PAYCHECK",IF($N43&lt;TODAY(),"OVERDUE",IF($N43-TODAY()&lt;=7,"DUE SOON","UPCOMING"))))))</f>
        <v/>
      </c>
      <c r="I43" s="93"/>
      <c r="K43" s="94" t="str">
        <f>IF(OR($O43=1,N($N43)=0,N($E43)=0),"",IF(AND(N(period_end)&gt;0,$N43&gt;=period_end),"",$N43))</f>
        <v/>
      </c>
      <c r="L43" s="55">
        <f>IF(N($K43)=0,0,IF(AND(N($K43)-TODAY()&gt;=0,N($K43)-TODAY()&lt;=7),1,0))</f>
        <v>0</v>
      </c>
      <c r="M43" s="55">
        <f>IF(N($K43)=0,0,IF(N($K43)&lt;TODAY(),1,0))</f>
        <v>0</v>
      </c>
      <c r="N43" s="94" t="str">
        <f>IF(N($D43)=0,"",IF(N($D43)&gt;31,INT(N($D43)),IF(DATE(YEAR(pstart_eff),MONTH(pstart_eff),MIN(INT(N($D43)),DAY(EOMONTH(pstart_eff,0))))&gt;=pstart_eff,DATE(YEAR(pstart_eff),MONTH(pstart_eff),MIN(INT(N($D43)),DAY(EOMONTH(pstart_eff,0)))),DATE(YEAR(pstart_eff),MONTH(pstart_eff)+1,MIN(INT(N($D43)),DAY(EOMONTH(pstart_eff,1)))))))</f>
        <v/>
      </c>
      <c r="O43" s="94">
        <f>IF(OR($B43=TRUE,AND(N($E43)&gt;0,N($F43)&gt;=N($E43))),1,0)</f>
        <v>0</v>
      </c>
      <c r="P43" s="94">
        <f>IF(OR($O43=1,N($E43)=0),0,IF(AND(N($N43)&gt;0,N(period_end)&gt;0,N($N43)&gt;=period_end),0,MAX(0,N($E43)-$Q43)))</f>
        <v>0</v>
      </c>
      <c r="Q43" s="94">
        <f>IF($B43=TRUE,MAX(N($F43),N($E43)),N($F43))</f>
        <v>0</v>
      </c>
    </row>
    <row r="44" ht="18.0" customHeight="1">
      <c r="B44" s="90" t="b">
        <v>0</v>
      </c>
      <c r="C44" s="75"/>
      <c r="D44" s="174"/>
      <c r="E44" s="53"/>
      <c r="F44" s="53"/>
      <c r="G44" s="57">
        <f>MAX(0,N($E44)-$Q44)</f>
        <v>0</v>
      </c>
      <c r="H44" s="92" t="str">
        <f>IF(AND($C44="",N($E44)=0),"",IF($O44=1,"PAID",IF(N($N44)=0,"",IF(AND(N(period_end)&gt;0,$N44&gt;=period_end),"NEXT PAYCHECK",IF($N44&lt;TODAY(),"OVERDUE",IF($N44-TODAY()&lt;=7,"DUE SOON","UPCOMING"))))))</f>
        <v/>
      </c>
      <c r="I44" s="93"/>
      <c r="K44" s="94" t="str">
        <f>IF(OR($O44=1,N($N44)=0,N($E44)=0),"",IF(AND(N(period_end)&gt;0,$N44&gt;=period_end),"",$N44))</f>
        <v/>
      </c>
      <c r="L44" s="55">
        <f>IF(N($K44)=0,0,IF(AND(N($K44)-TODAY()&gt;=0,N($K44)-TODAY()&lt;=7),1,0))</f>
        <v>0</v>
      </c>
      <c r="M44" s="55">
        <f>IF(N($K44)=0,0,IF(N($K44)&lt;TODAY(),1,0))</f>
        <v>0</v>
      </c>
      <c r="N44" s="94" t="str">
        <f>IF(N($D44)=0,"",IF(N($D44)&gt;31,INT(N($D44)),IF(DATE(YEAR(pstart_eff),MONTH(pstart_eff),MIN(INT(N($D44)),DAY(EOMONTH(pstart_eff,0))))&gt;=pstart_eff,DATE(YEAR(pstart_eff),MONTH(pstart_eff),MIN(INT(N($D44)),DAY(EOMONTH(pstart_eff,0)))),DATE(YEAR(pstart_eff),MONTH(pstart_eff)+1,MIN(INT(N($D44)),DAY(EOMONTH(pstart_eff,1)))))))</f>
        <v/>
      </c>
      <c r="O44" s="94">
        <f>IF(OR($B44=TRUE,AND(N($E44)&gt;0,N($F44)&gt;=N($E44))),1,0)</f>
        <v>0</v>
      </c>
      <c r="P44" s="94">
        <f>IF(OR($O44=1,N($E44)=0),0,IF(AND(N($N44)&gt;0,N(period_end)&gt;0,N($N44)&gt;=period_end),0,MAX(0,N($E44)-$Q44)))</f>
        <v>0</v>
      </c>
      <c r="Q44" s="94">
        <f>IF($B44=TRUE,MAX(N($F44),N($E44)),N($F44))</f>
        <v>0</v>
      </c>
    </row>
    <row r="45" ht="18.0" customHeight="1">
      <c r="B45" s="90" t="b">
        <v>0</v>
      </c>
      <c r="C45" s="75"/>
      <c r="D45" s="174"/>
      <c r="E45" s="53"/>
      <c r="F45" s="53"/>
      <c r="G45" s="57">
        <f>MAX(0,N($E45)-$Q45)</f>
        <v>0</v>
      </c>
      <c r="H45" s="92" t="str">
        <f>IF(AND($C45="",N($E45)=0),"",IF($O45=1,"PAID",IF(N($N45)=0,"",IF(AND(N(period_end)&gt;0,$N45&gt;=period_end),"NEXT PAYCHECK",IF($N45&lt;TODAY(),"OVERDUE",IF($N45-TODAY()&lt;=7,"DUE SOON","UPCOMING"))))))</f>
        <v/>
      </c>
      <c r="I45" s="93"/>
      <c r="K45" s="94" t="str">
        <f>IF(OR($O45=1,N($N45)=0,N($E45)=0),"",IF(AND(N(period_end)&gt;0,$N45&gt;=period_end),"",$N45))</f>
        <v/>
      </c>
      <c r="L45" s="55">
        <f>IF(N($K45)=0,0,IF(AND(N($K45)-TODAY()&gt;=0,N($K45)-TODAY()&lt;=7),1,0))</f>
        <v>0</v>
      </c>
      <c r="M45" s="55">
        <f>IF(N($K45)=0,0,IF(N($K45)&lt;TODAY(),1,0))</f>
        <v>0</v>
      </c>
      <c r="N45" s="94" t="str">
        <f>IF(N($D45)=0,"",IF(N($D45)&gt;31,INT(N($D45)),IF(DATE(YEAR(pstart_eff),MONTH(pstart_eff),MIN(INT(N($D45)),DAY(EOMONTH(pstart_eff,0))))&gt;=pstart_eff,DATE(YEAR(pstart_eff),MONTH(pstart_eff),MIN(INT(N($D45)),DAY(EOMONTH(pstart_eff,0)))),DATE(YEAR(pstart_eff),MONTH(pstart_eff)+1,MIN(INT(N($D45)),DAY(EOMONTH(pstart_eff,1)))))))</f>
        <v/>
      </c>
      <c r="O45" s="94">
        <f>IF(OR($B45=TRUE,AND(N($E45)&gt;0,N($F45)&gt;=N($E45))),1,0)</f>
        <v>0</v>
      </c>
      <c r="P45" s="94">
        <f>IF(OR($O45=1,N($E45)=0),0,IF(AND(N($N45)&gt;0,N(period_end)&gt;0,N($N45)&gt;=period_end),0,MAX(0,N($E45)-$Q45)))</f>
        <v>0</v>
      </c>
      <c r="Q45" s="94">
        <f>IF($B45=TRUE,MAX(N($F45),N($E45)),N($F45))</f>
        <v>0</v>
      </c>
    </row>
    <row r="46" ht="19.5" customHeight="1">
      <c r="B46" s="116"/>
      <c r="C46" s="117" t="s">
        <v>95</v>
      </c>
      <c r="D46" s="118"/>
      <c r="E46" s="120">
        <f t="shared" ref="E46:F46" si="10">SUM(E36:E45)</f>
        <v>0</v>
      </c>
      <c r="F46" s="120">
        <f>SUM(Q36:Q45)</f>
        <v>0</v>
      </c>
      <c r="G46" s="118"/>
      <c r="H46" s="118"/>
      <c r="I46" s="121"/>
      <c r="K46" s="101">
        <f>MIN(K36:K45,K64:K68)</f>
        <v>0</v>
      </c>
      <c r="L46" s="94" t="str">
        <f t="array" ref="L46">IF(K46=0,"",IFERROR(INDEX(C36:C45,MATCH(K46,K36:K45,0)),IFERROR(INDEX(C64:C68,MATCH(K46,K64:K68,0)),"")))</f>
        <v/>
      </c>
      <c r="M46" s="123">
        <f t="array" ref="M46">IF(K46=0,0,IFERROR(INDEX(G36:G45,MATCH(K46,K36:K45,0)),IFERROR(INDEX(G64:G68,MATCH(K46,K64:K68,0)),0)))</f>
        <v>0</v>
      </c>
    </row>
    <row r="47" ht="15.75" customHeight="1">
      <c r="K47" s="94">
        <f>SUM(L36:L45)+SUM(L64:L68)</f>
        <v>0</v>
      </c>
      <c r="L47" s="94">
        <f>SUM(M36:M45)+SUM(M64:M68)</f>
        <v>0</v>
      </c>
    </row>
    <row r="48" ht="21.75" customHeight="1">
      <c r="B48" s="127" t="s">
        <v>97</v>
      </c>
      <c r="C48" s="16"/>
      <c r="D48" s="16"/>
      <c r="E48" s="16"/>
      <c r="F48" s="16"/>
      <c r="G48" s="16"/>
      <c r="H48" s="16"/>
      <c r="I48" s="9"/>
      <c r="K48" s="55">
        <f>IF(N(period_end)=0,0,MAX(0,period_end-TODAY()))</f>
        <v>0</v>
      </c>
    </row>
    <row r="49" ht="15.75" customHeight="1">
      <c r="B49" s="71"/>
      <c r="C49" s="72" t="s">
        <v>98</v>
      </c>
      <c r="D49" s="73"/>
      <c r="E49" s="54" t="s">
        <v>48</v>
      </c>
      <c r="F49" s="54" t="s">
        <v>99</v>
      </c>
      <c r="G49" s="54" t="s">
        <v>38</v>
      </c>
      <c r="H49" s="89" t="s">
        <v>100</v>
      </c>
      <c r="I49" s="74" t="s">
        <v>101</v>
      </c>
      <c r="K49" s="94">
        <f>IF(N(period_start)=0,TODAY(),period_start)</f>
        <v>46320</v>
      </c>
    </row>
    <row r="50" ht="18.0" customHeight="1">
      <c r="B50" s="71"/>
      <c r="C50" s="75" t="s">
        <v>102</v>
      </c>
      <c r="D50" s="73"/>
      <c r="E50" s="53"/>
      <c r="F50" s="51"/>
      <c r="G50" s="57">
        <f t="shared" ref="G50:G59" si="12">E50-F50</f>
        <v>0</v>
      </c>
      <c r="H50" s="61">
        <f t="shared" ref="H50:H60" si="13">IFERROR(F50/E50,0)</f>
        <v>0</v>
      </c>
      <c r="I50" s="133" t="str">
        <f t="shared" ref="I50:I59" si="14">REPT("█",MIN(10,MAX(0,ROUND(H50*10,0))))&amp;REPT("░",10-MIN(10,MAX(0,ROUND(H50*10,0))))</f>
        <v>░░░░░░░░░░</v>
      </c>
      <c r="K50" s="94">
        <f>SUM(P36:P45)+SUM(P64:P68)+SUMPRODUCT((E73:E78-F73:F78&gt;0)*(E73:E78-F73:F78))</f>
        <v>0</v>
      </c>
    </row>
    <row r="51" ht="18.0" customHeight="1">
      <c r="B51" s="71"/>
      <c r="C51" s="75" t="s">
        <v>104</v>
      </c>
      <c r="D51" s="73"/>
      <c r="E51" s="51"/>
      <c r="F51" s="53"/>
      <c r="G51" s="57">
        <f t="shared" si="12"/>
        <v>0</v>
      </c>
      <c r="H51" s="61">
        <f t="shared" si="13"/>
        <v>0</v>
      </c>
      <c r="I51" s="133" t="str">
        <f t="shared" si="14"/>
        <v>░░░░░░░░░░</v>
      </c>
      <c r="K51" s="94">
        <f>F23-K50</f>
        <v>0</v>
      </c>
    </row>
    <row r="52" ht="18.0" customHeight="1">
      <c r="B52" s="71"/>
      <c r="C52" s="75" t="s">
        <v>105</v>
      </c>
      <c r="D52" s="73"/>
      <c r="E52" s="51"/>
      <c r="F52" s="53"/>
      <c r="G52" s="57">
        <f t="shared" si="12"/>
        <v>0</v>
      </c>
      <c r="H52" s="61">
        <f t="shared" si="13"/>
        <v>0</v>
      </c>
      <c r="I52" s="133" t="str">
        <f t="shared" si="14"/>
        <v>░░░░░░░░░░</v>
      </c>
      <c r="K52" s="94">
        <f>IF(AND(N(period_end)&gt;0,TODAY()&gt;period_end),1,0)</f>
        <v>0</v>
      </c>
    </row>
    <row r="53" ht="18.0" customHeight="1">
      <c r="B53" s="71"/>
      <c r="C53" s="75" t="s">
        <v>106</v>
      </c>
      <c r="D53" s="73"/>
      <c r="E53" s="53"/>
      <c r="F53" s="53"/>
      <c r="G53" s="57">
        <f t="shared" si="12"/>
        <v>0</v>
      </c>
      <c r="H53" s="61">
        <f t="shared" si="13"/>
        <v>0</v>
      </c>
      <c r="I53" s="133" t="str">
        <f t="shared" si="14"/>
        <v>░░░░░░░░░░</v>
      </c>
    </row>
    <row r="54" ht="18.0" customHeight="1">
      <c r="B54" s="71"/>
      <c r="C54" s="75" t="s">
        <v>107</v>
      </c>
      <c r="D54" s="73"/>
      <c r="E54" s="53"/>
      <c r="F54" s="53"/>
      <c r="G54" s="57">
        <f t="shared" si="12"/>
        <v>0</v>
      </c>
      <c r="H54" s="61">
        <f t="shared" si="13"/>
        <v>0</v>
      </c>
      <c r="I54" s="133" t="str">
        <f t="shared" si="14"/>
        <v>░░░░░░░░░░</v>
      </c>
    </row>
    <row r="55" ht="18.0" customHeight="1">
      <c r="B55" s="71"/>
      <c r="C55" s="75" t="s">
        <v>108</v>
      </c>
      <c r="D55" s="73"/>
      <c r="E55" s="53"/>
      <c r="F55" s="53"/>
      <c r="G55" s="57">
        <f t="shared" si="12"/>
        <v>0</v>
      </c>
      <c r="H55" s="61">
        <f t="shared" si="13"/>
        <v>0</v>
      </c>
      <c r="I55" s="133" t="str">
        <f t="shared" si="14"/>
        <v>░░░░░░░░░░</v>
      </c>
    </row>
    <row r="56" ht="18.0" customHeight="1">
      <c r="B56" s="71"/>
      <c r="C56" s="75" t="s">
        <v>109</v>
      </c>
      <c r="D56" s="73"/>
      <c r="E56" s="53"/>
      <c r="F56" s="53"/>
      <c r="G56" s="57">
        <f t="shared" si="12"/>
        <v>0</v>
      </c>
      <c r="H56" s="61">
        <f t="shared" si="13"/>
        <v>0</v>
      </c>
      <c r="I56" s="133" t="str">
        <f t="shared" si="14"/>
        <v>░░░░░░░░░░</v>
      </c>
    </row>
    <row r="57" ht="18.0" customHeight="1">
      <c r="B57" s="71"/>
      <c r="C57" s="75"/>
      <c r="D57" s="73"/>
      <c r="E57" s="53"/>
      <c r="F57" s="53"/>
      <c r="G57" s="57">
        <f t="shared" si="12"/>
        <v>0</v>
      </c>
      <c r="H57" s="61">
        <f t="shared" si="13"/>
        <v>0</v>
      </c>
      <c r="I57" s="133" t="str">
        <f t="shared" si="14"/>
        <v>░░░░░░░░░░</v>
      </c>
    </row>
    <row r="58" ht="18.0" customHeight="1">
      <c r="B58" s="71"/>
      <c r="C58" s="75"/>
      <c r="D58" s="73"/>
      <c r="E58" s="53"/>
      <c r="F58" s="53"/>
      <c r="G58" s="57">
        <f t="shared" si="12"/>
        <v>0</v>
      </c>
      <c r="H58" s="61">
        <f t="shared" si="13"/>
        <v>0</v>
      </c>
      <c r="I58" s="133" t="str">
        <f t="shared" si="14"/>
        <v>░░░░░░░░░░</v>
      </c>
    </row>
    <row r="59" ht="18.0" customHeight="1">
      <c r="B59" s="71"/>
      <c r="C59" s="75"/>
      <c r="D59" s="73"/>
      <c r="E59" s="53"/>
      <c r="F59" s="53"/>
      <c r="G59" s="57">
        <f t="shared" si="12"/>
        <v>0</v>
      </c>
      <c r="H59" s="61">
        <f t="shared" si="13"/>
        <v>0</v>
      </c>
      <c r="I59" s="133" t="str">
        <f t="shared" si="14"/>
        <v>░░░░░░░░░░</v>
      </c>
    </row>
    <row r="60" ht="19.5" customHeight="1">
      <c r="B60" s="136"/>
      <c r="C60" s="137" t="s">
        <v>111</v>
      </c>
      <c r="D60" s="138"/>
      <c r="E60" s="139">
        <f t="shared" ref="E60:F60" si="15">SUM(E50:E59)</f>
        <v>0</v>
      </c>
      <c r="F60" s="139">
        <f t="shared" si="15"/>
        <v>0</v>
      </c>
      <c r="G60" s="138"/>
      <c r="H60" s="140">
        <f t="shared" si="13"/>
        <v>0</v>
      </c>
      <c r="I60" s="141"/>
    </row>
    <row r="61" ht="15.75" customHeight="1"/>
    <row r="62" ht="21.75" customHeight="1">
      <c r="B62" s="142" t="s">
        <v>112</v>
      </c>
      <c r="C62" s="16"/>
      <c r="D62" s="16"/>
      <c r="E62" s="16"/>
      <c r="F62" s="16"/>
      <c r="G62" s="16"/>
      <c r="H62" s="16"/>
      <c r="I62" s="9"/>
    </row>
    <row r="63" ht="15.75" customHeight="1">
      <c r="B63" s="71"/>
      <c r="C63" s="72" t="s">
        <v>113</v>
      </c>
      <c r="D63" s="72" t="s">
        <v>80</v>
      </c>
      <c r="E63" s="54" t="s">
        <v>114</v>
      </c>
      <c r="F63" s="54" t="s">
        <v>82</v>
      </c>
      <c r="G63" s="54" t="s">
        <v>38</v>
      </c>
      <c r="H63" s="89" t="s">
        <v>39</v>
      </c>
      <c r="I63" s="74" t="s">
        <v>101</v>
      </c>
    </row>
    <row r="64" ht="18.0" customHeight="1">
      <c r="B64" s="71"/>
      <c r="C64" s="75" t="s">
        <v>115</v>
      </c>
      <c r="D64" s="174"/>
      <c r="E64" s="53"/>
      <c r="F64" s="53"/>
      <c r="G64" s="57">
        <f>MAX(0,N($E64)-N($F64))</f>
        <v>0</v>
      </c>
      <c r="H64" s="61">
        <f t="shared" ref="H64:H68" si="17">IFERROR(F64/E64,0)</f>
        <v>0</v>
      </c>
      <c r="I64" s="144" t="str">
        <f t="shared" ref="I64:I68" si="18">REPT("█",MIN(10,MAX(0,ROUND(H64*10,0))))&amp;REPT("░",10-MIN(10,MAX(0,ROUND(H64*10,0))))</f>
        <v>░░░░░░░░░░</v>
      </c>
      <c r="K64" s="94" t="str">
        <f>IF(OR($O64=1,N($N64)=0,N($E64)=0),"",IF(AND(N(period_end)&gt;0,$N64&gt;=period_end),"",$N64))</f>
        <v/>
      </c>
      <c r="L64" s="94">
        <f>IF(N($K64)=0,0,IF(AND(N($K64)-TODAY()&gt;=0,N($K64)-TODAY()&lt;=7),1,0))</f>
        <v>0</v>
      </c>
      <c r="M64" s="94">
        <f>IF(N($K64)=0,0,IF(N($K64)&lt;TODAY(),1,0))</f>
        <v>0</v>
      </c>
      <c r="N64" s="94" t="str">
        <f>IF(N($D64)=0,"",IF(N($D64)&gt;31,INT(N($D64)),IF(DATE(YEAR(pstart_eff),MONTH(pstart_eff),MIN(INT(N($D64)),DAY(EOMONTH(pstart_eff,0))))&gt;=pstart_eff,DATE(YEAR(pstart_eff),MONTH(pstart_eff),MIN(INT(N($D64)),DAY(EOMONTH(pstart_eff,0)))),DATE(YEAR(pstart_eff),MONTH(pstart_eff)+1,MIN(INT(N($D64)),DAY(EOMONTH(pstart_eff,1)))))))</f>
        <v/>
      </c>
      <c r="O64" s="94">
        <f>IF(AND(N($E64)&gt;0,N($F64)&gt;=N($E64)),1,0)</f>
        <v>0</v>
      </c>
      <c r="P64" s="94">
        <f>IF(OR($O64=1,N($E64)=0),0,IF(AND(N($N64)&gt;0,N(period_end)&gt;0,N($N64)&gt;=period_end),0,MAX(0,N($E64)-$Q64)))</f>
        <v>0</v>
      </c>
      <c r="Q64" s="94">
        <f>N($F64)</f>
        <v>0</v>
      </c>
    </row>
    <row r="65" ht="18.0" customHeight="1">
      <c r="B65" s="71"/>
      <c r="C65" s="75" t="s">
        <v>118</v>
      </c>
      <c r="D65" s="174"/>
      <c r="E65" s="53"/>
      <c r="F65" s="53"/>
      <c r="G65" s="57">
        <f>MAX(0,N($E65)-N($F65))</f>
        <v>0</v>
      </c>
      <c r="H65" s="61">
        <f t="shared" si="17"/>
        <v>0</v>
      </c>
      <c r="I65" s="144" t="str">
        <f t="shared" si="18"/>
        <v>░░░░░░░░░░</v>
      </c>
      <c r="K65" s="94" t="str">
        <f>IF(OR($O65=1,N($N65)=0,N($E65)=0),"",IF(AND(N(period_end)&gt;0,$N65&gt;=period_end),"",$N65))</f>
        <v/>
      </c>
      <c r="L65" s="94">
        <f>IF(N($K65)=0,0,IF(AND(N($K65)-TODAY()&gt;=0,N($K65)-TODAY()&lt;=7),1,0))</f>
        <v>0</v>
      </c>
      <c r="M65" s="94">
        <f>IF(N($K65)=0,0,IF(N($K65)&lt;TODAY(),1,0))</f>
        <v>0</v>
      </c>
      <c r="N65" s="94" t="str">
        <f>IF(N($D65)=0,"",IF(N($D65)&gt;31,INT(N($D65)),IF(DATE(YEAR(pstart_eff),MONTH(pstart_eff),MIN(INT(N($D65)),DAY(EOMONTH(pstart_eff,0))))&gt;=pstart_eff,DATE(YEAR(pstart_eff),MONTH(pstart_eff),MIN(INT(N($D65)),DAY(EOMONTH(pstart_eff,0)))),DATE(YEAR(pstart_eff),MONTH(pstart_eff)+1,MIN(INT(N($D65)),DAY(EOMONTH(pstart_eff,1)))))))</f>
        <v/>
      </c>
      <c r="O65" s="94">
        <f>IF(AND(N($E65)&gt;0,N($F65)&gt;=N($E65)),1,0)</f>
        <v>0</v>
      </c>
      <c r="P65" s="94">
        <f>IF(OR($O65=1,N($E65)=0),0,IF(AND(N($N65)&gt;0,N(period_end)&gt;0,N($N65)&gt;=period_end),0,MAX(0,N($E65)-$Q65)))</f>
        <v>0</v>
      </c>
      <c r="Q65" s="94">
        <f>N($F65)</f>
        <v>0</v>
      </c>
    </row>
    <row r="66" ht="18.0" customHeight="1">
      <c r="B66" s="71"/>
      <c r="C66" s="75" t="s">
        <v>119</v>
      </c>
      <c r="D66" s="174"/>
      <c r="E66" s="53"/>
      <c r="F66" s="53"/>
      <c r="G66" s="57">
        <f>MAX(0,N($E66)-N($F66))</f>
        <v>0</v>
      </c>
      <c r="H66" s="61">
        <f t="shared" si="17"/>
        <v>0</v>
      </c>
      <c r="I66" s="144" t="str">
        <f t="shared" si="18"/>
        <v>░░░░░░░░░░</v>
      </c>
      <c r="K66" s="94" t="str">
        <f>IF(OR($O66=1,N($N66)=0,N($E66)=0),"",IF(AND(N(period_end)&gt;0,$N66&gt;=period_end),"",$N66))</f>
        <v/>
      </c>
      <c r="L66" s="94">
        <f>IF(N($K66)=0,0,IF(AND(N($K66)-TODAY()&gt;=0,N($K66)-TODAY()&lt;=7),1,0))</f>
        <v>0</v>
      </c>
      <c r="M66" s="94">
        <f>IF(N($K66)=0,0,IF(N($K66)&lt;TODAY(),1,0))</f>
        <v>0</v>
      </c>
      <c r="N66" s="94" t="str">
        <f>IF(N($D66)=0,"",IF(N($D66)&gt;31,INT(N($D66)),IF(DATE(YEAR(pstart_eff),MONTH(pstart_eff),MIN(INT(N($D66)),DAY(EOMONTH(pstart_eff,0))))&gt;=pstart_eff,DATE(YEAR(pstart_eff),MONTH(pstart_eff),MIN(INT(N($D66)),DAY(EOMONTH(pstart_eff,0)))),DATE(YEAR(pstart_eff),MONTH(pstart_eff)+1,MIN(INT(N($D66)),DAY(EOMONTH(pstart_eff,1)))))))</f>
        <v/>
      </c>
      <c r="O66" s="94">
        <f>IF(AND(N($E66)&gt;0,N($F66)&gt;=N($E66)),1,0)</f>
        <v>0</v>
      </c>
      <c r="P66" s="94">
        <f>IF(OR($O66=1,N($E66)=0),0,IF(AND(N($N66)&gt;0,N(period_end)&gt;0,N($N66)&gt;=period_end),0,MAX(0,N($E66)-$Q66)))</f>
        <v>0</v>
      </c>
      <c r="Q66" s="94">
        <f>N($F66)</f>
        <v>0</v>
      </c>
    </row>
    <row r="67" ht="18.0" customHeight="1">
      <c r="B67" s="71"/>
      <c r="C67" s="75"/>
      <c r="D67" s="174"/>
      <c r="E67" s="53"/>
      <c r="F67" s="53"/>
      <c r="G67" s="57">
        <f>MAX(0,N($E67)-N($F67))</f>
        <v>0</v>
      </c>
      <c r="H67" s="61">
        <f t="shared" si="17"/>
        <v>0</v>
      </c>
      <c r="I67" s="144" t="str">
        <f t="shared" si="18"/>
        <v>░░░░░░░░░░</v>
      </c>
      <c r="K67" s="94" t="str">
        <f>IF(OR($O67=1,N($N67)=0,N($E67)=0),"",IF(AND(N(period_end)&gt;0,$N67&gt;=period_end),"",$N67))</f>
        <v/>
      </c>
      <c r="L67" s="94">
        <f>IF(N($K67)=0,0,IF(AND(N($K67)-TODAY()&gt;=0,N($K67)-TODAY()&lt;=7),1,0))</f>
        <v>0</v>
      </c>
      <c r="M67" s="94">
        <f>IF(N($K67)=0,0,IF(N($K67)&lt;TODAY(),1,0))</f>
        <v>0</v>
      </c>
      <c r="N67" s="94" t="str">
        <f>IF(N($D67)=0,"",IF(N($D67)&gt;31,INT(N($D67)),IF(DATE(YEAR(pstart_eff),MONTH(pstart_eff),MIN(INT(N($D67)),DAY(EOMONTH(pstart_eff,0))))&gt;=pstart_eff,DATE(YEAR(pstart_eff),MONTH(pstart_eff),MIN(INT(N($D67)),DAY(EOMONTH(pstart_eff,0)))),DATE(YEAR(pstart_eff),MONTH(pstart_eff)+1,MIN(INT(N($D67)),DAY(EOMONTH(pstart_eff,1)))))))</f>
        <v/>
      </c>
      <c r="O67" s="94">
        <f>IF(AND(N($E67)&gt;0,N($F67)&gt;=N($E67)),1,0)</f>
        <v>0</v>
      </c>
      <c r="P67" s="94">
        <f>IF(OR($O67=1,N($E67)=0),0,IF(AND(N($N67)&gt;0,N(period_end)&gt;0,N($N67)&gt;=period_end),0,MAX(0,N($E67)-$Q67)))</f>
        <v>0</v>
      </c>
      <c r="Q67" s="94">
        <f>N($F67)</f>
        <v>0</v>
      </c>
    </row>
    <row r="68" ht="18.0" customHeight="1">
      <c r="B68" s="71"/>
      <c r="C68" s="75"/>
      <c r="D68" s="174"/>
      <c r="E68" s="53"/>
      <c r="F68" s="53"/>
      <c r="G68" s="57">
        <f>MAX(0,N($E68)-N($F68))</f>
        <v>0</v>
      </c>
      <c r="H68" s="61">
        <f t="shared" si="17"/>
        <v>0</v>
      </c>
      <c r="I68" s="144" t="str">
        <f t="shared" si="18"/>
        <v>░░░░░░░░░░</v>
      </c>
      <c r="K68" s="94" t="str">
        <f>IF(OR($O68=1,N($N68)=0,N($E68)=0),"",IF(AND(N(period_end)&gt;0,$N68&gt;=period_end),"",$N68))</f>
        <v/>
      </c>
      <c r="L68" s="94">
        <f>IF(N($K68)=0,0,IF(AND(N($K68)-TODAY()&gt;=0,N($K68)-TODAY()&lt;=7),1,0))</f>
        <v>0</v>
      </c>
      <c r="M68" s="94">
        <f>IF(N($K68)=0,0,IF(N($K68)&lt;TODAY(),1,0))</f>
        <v>0</v>
      </c>
      <c r="N68" s="94" t="str">
        <f>IF(N($D68)=0,"",IF(N($D68)&gt;31,INT(N($D68)),IF(DATE(YEAR(pstart_eff),MONTH(pstart_eff),MIN(INT(N($D68)),DAY(EOMONTH(pstart_eff,0))))&gt;=pstart_eff,DATE(YEAR(pstart_eff),MONTH(pstart_eff),MIN(INT(N($D68)),DAY(EOMONTH(pstart_eff,0)))),DATE(YEAR(pstart_eff),MONTH(pstart_eff)+1,MIN(INT(N($D68)),DAY(EOMONTH(pstart_eff,1)))))))</f>
        <v/>
      </c>
      <c r="O68" s="94">
        <f>IF(AND(N($E68)&gt;0,N($F68)&gt;=N($E68)),1,0)</f>
        <v>0</v>
      </c>
      <c r="P68" s="94">
        <f>IF(OR($O68=1,N($E68)=0),0,IF(AND(N($N68)&gt;0,N(period_end)&gt;0,N($N68)&gt;=period_end),0,MAX(0,N($E68)-$Q68)))</f>
        <v>0</v>
      </c>
      <c r="Q68" s="94">
        <f>N($F68)</f>
        <v>0</v>
      </c>
    </row>
    <row r="69" ht="19.5" customHeight="1">
      <c r="B69" s="147"/>
      <c r="C69" s="148" t="s">
        <v>121</v>
      </c>
      <c r="D69" s="149"/>
      <c r="E69" s="150">
        <f t="shared" ref="E69:F69" si="19">SUM(E64:E68)</f>
        <v>0</v>
      </c>
      <c r="F69" s="150">
        <f t="shared" si="19"/>
        <v>0</v>
      </c>
      <c r="G69" s="149"/>
      <c r="H69" s="149"/>
      <c r="I69" s="151"/>
    </row>
    <row r="70" ht="15.75" customHeight="1"/>
    <row r="71" ht="21.75" customHeight="1">
      <c r="B71" s="153" t="s">
        <v>122</v>
      </c>
      <c r="C71" s="16"/>
      <c r="D71" s="16"/>
      <c r="E71" s="16"/>
      <c r="F71" s="16"/>
      <c r="G71" s="16"/>
      <c r="H71" s="16"/>
      <c r="I71" s="9"/>
    </row>
    <row r="72" ht="15.75" customHeight="1">
      <c r="B72" s="71"/>
      <c r="C72" s="72" t="s">
        <v>33</v>
      </c>
      <c r="D72" s="73"/>
      <c r="E72" s="54" t="s">
        <v>114</v>
      </c>
      <c r="F72" s="54" t="s">
        <v>37</v>
      </c>
      <c r="G72" s="54" t="s">
        <v>38</v>
      </c>
      <c r="H72" s="89" t="s">
        <v>39</v>
      </c>
      <c r="I72" s="74" t="s">
        <v>101</v>
      </c>
    </row>
    <row r="73" ht="18.0" customHeight="1">
      <c r="B73" s="71"/>
      <c r="C73" s="75" t="s">
        <v>124</v>
      </c>
      <c r="D73" s="73"/>
      <c r="E73" s="51"/>
      <c r="F73" s="53"/>
      <c r="G73" s="57">
        <f t="shared" ref="G73:G78" si="20">E73-F73</f>
        <v>0</v>
      </c>
      <c r="H73" s="61">
        <f t="shared" ref="H73:H78" si="21">IFERROR(F73/E73,0)</f>
        <v>0</v>
      </c>
      <c r="I73" s="155" t="str">
        <f t="shared" ref="I73:I78" si="22">REPT("█",MIN(10,MAX(0,ROUND(H73*10,0))))&amp;REPT("░",10-MIN(10,MAX(0,ROUND(H73*10,0))))</f>
        <v>░░░░░░░░░░</v>
      </c>
    </row>
    <row r="74" ht="18.0" customHeight="1">
      <c r="B74" s="71"/>
      <c r="C74" s="75" t="s">
        <v>125</v>
      </c>
      <c r="D74" s="73"/>
      <c r="E74" s="53"/>
      <c r="F74" s="53"/>
      <c r="G74" s="57">
        <f t="shared" si="20"/>
        <v>0</v>
      </c>
      <c r="H74" s="61">
        <f t="shared" si="21"/>
        <v>0</v>
      </c>
      <c r="I74" s="155" t="str">
        <f t="shared" si="22"/>
        <v>░░░░░░░░░░</v>
      </c>
    </row>
    <row r="75" ht="18.0" customHeight="1">
      <c r="B75" s="71"/>
      <c r="C75" s="75" t="s">
        <v>126</v>
      </c>
      <c r="D75" s="73"/>
      <c r="E75" s="53"/>
      <c r="F75" s="53"/>
      <c r="G75" s="57">
        <f t="shared" si="20"/>
        <v>0</v>
      </c>
      <c r="H75" s="61">
        <f t="shared" si="21"/>
        <v>0</v>
      </c>
      <c r="I75" s="155" t="str">
        <f t="shared" si="22"/>
        <v>░░░░░░░░░░</v>
      </c>
    </row>
    <row r="76" ht="18.0" customHeight="1">
      <c r="B76" s="71"/>
      <c r="C76" s="75" t="s">
        <v>127</v>
      </c>
      <c r="D76" s="73"/>
      <c r="E76" s="53"/>
      <c r="F76" s="53"/>
      <c r="G76" s="57">
        <f t="shared" si="20"/>
        <v>0</v>
      </c>
      <c r="H76" s="61">
        <f t="shared" si="21"/>
        <v>0</v>
      </c>
      <c r="I76" s="155" t="str">
        <f t="shared" si="22"/>
        <v>░░░░░░░░░░</v>
      </c>
    </row>
    <row r="77" ht="18.0" customHeight="1">
      <c r="B77" s="71"/>
      <c r="C77" s="75"/>
      <c r="D77" s="73"/>
      <c r="E77" s="53"/>
      <c r="F77" s="53"/>
      <c r="G77" s="57">
        <f t="shared" si="20"/>
        <v>0</v>
      </c>
      <c r="H77" s="61">
        <f t="shared" si="21"/>
        <v>0</v>
      </c>
      <c r="I77" s="155" t="str">
        <f t="shared" si="22"/>
        <v>░░░░░░░░░░</v>
      </c>
    </row>
    <row r="78" ht="18.0" customHeight="1">
      <c r="B78" s="71"/>
      <c r="C78" s="75"/>
      <c r="D78" s="73"/>
      <c r="E78" s="53"/>
      <c r="F78" s="53"/>
      <c r="G78" s="57">
        <f t="shared" si="20"/>
        <v>0</v>
      </c>
      <c r="H78" s="61">
        <f t="shared" si="21"/>
        <v>0</v>
      </c>
      <c r="I78" s="155" t="str">
        <f t="shared" si="22"/>
        <v>░░░░░░░░░░</v>
      </c>
    </row>
    <row r="79" ht="19.5" customHeight="1">
      <c r="B79" s="156"/>
      <c r="C79" s="157" t="s">
        <v>3</v>
      </c>
      <c r="D79" s="158"/>
      <c r="E79" s="159">
        <f t="shared" ref="E79:F79" si="23">SUM(E73:E78)</f>
        <v>0</v>
      </c>
      <c r="F79" s="159">
        <f t="shared" si="23"/>
        <v>0</v>
      </c>
      <c r="G79" s="158"/>
      <c r="H79" s="158"/>
      <c r="I79" s="160"/>
    </row>
    <row r="80" ht="15.75" customHeight="1"/>
    <row r="81" ht="21.75" customHeight="1">
      <c r="B81" s="161" t="s">
        <v>128</v>
      </c>
      <c r="C81" s="16"/>
      <c r="D81" s="16"/>
      <c r="E81" s="16"/>
      <c r="F81" s="16"/>
      <c r="G81" s="16"/>
      <c r="H81" s="16"/>
      <c r="I81" s="9"/>
    </row>
    <row r="82" ht="15.75" customHeight="1">
      <c r="B82" s="71"/>
      <c r="C82" s="72" t="s">
        <v>129</v>
      </c>
      <c r="D82" s="73"/>
      <c r="E82" s="54" t="s">
        <v>81</v>
      </c>
      <c r="F82" s="55"/>
      <c r="G82" s="55"/>
      <c r="H82" s="55"/>
      <c r="I82" s="56"/>
    </row>
    <row r="83" ht="18.0" customHeight="1">
      <c r="B83" s="71"/>
      <c r="C83" s="75" t="s">
        <v>130</v>
      </c>
      <c r="D83" s="73"/>
      <c r="E83" s="51"/>
      <c r="F83" s="55"/>
      <c r="G83" s="55"/>
      <c r="H83" s="55"/>
      <c r="I83" s="56"/>
    </row>
    <row r="84" ht="18.0" customHeight="1">
      <c r="B84" s="71"/>
      <c r="C84" s="75" t="s">
        <v>131</v>
      </c>
      <c r="D84" s="73"/>
      <c r="E84" s="51"/>
      <c r="F84" s="55"/>
      <c r="G84" s="55"/>
      <c r="H84" s="55"/>
      <c r="I84" s="56"/>
    </row>
    <row r="85" ht="18.0" customHeight="1">
      <c r="B85" s="71"/>
      <c r="C85" s="75" t="s">
        <v>132</v>
      </c>
      <c r="D85" s="73"/>
      <c r="E85" s="53"/>
      <c r="F85" s="55"/>
      <c r="G85" s="55"/>
      <c r="H85" s="55"/>
      <c r="I85" s="56"/>
    </row>
    <row r="86" ht="18.0" customHeight="1">
      <c r="B86" s="71"/>
      <c r="C86" s="75" t="s">
        <v>133</v>
      </c>
      <c r="D86" s="73"/>
      <c r="E86" s="53"/>
      <c r="F86" s="55"/>
      <c r="G86" s="55"/>
      <c r="H86" s="55"/>
      <c r="I86" s="56"/>
    </row>
    <row r="87" ht="18.0" customHeight="1">
      <c r="B87" s="71"/>
      <c r="C87" s="75"/>
      <c r="D87" s="73"/>
      <c r="E87" s="53"/>
      <c r="F87" s="55"/>
      <c r="G87" s="55"/>
      <c r="H87" s="55"/>
      <c r="I87" s="56"/>
    </row>
    <row r="88" ht="19.5" customHeight="1">
      <c r="B88" s="162"/>
      <c r="C88" s="163" t="s">
        <v>134</v>
      </c>
      <c r="D88" s="164"/>
      <c r="E88" s="165">
        <f>SUM(E83:E87)</f>
        <v>0</v>
      </c>
      <c r="F88" s="166" t="s">
        <v>135</v>
      </c>
      <c r="G88" s="122"/>
      <c r="H88" s="122"/>
      <c r="I88" s="26"/>
    </row>
    <row r="89" ht="15.75" customHeight="1"/>
    <row r="90" ht="21.75" customHeight="1">
      <c r="B90" s="167" t="s">
        <v>136</v>
      </c>
      <c r="C90" s="16"/>
      <c r="D90" s="16"/>
      <c r="E90" s="16"/>
      <c r="F90" s="16"/>
      <c r="G90" s="16"/>
      <c r="H90" s="16"/>
      <c r="I90" s="9"/>
    </row>
    <row r="91" ht="15.75" customHeight="1">
      <c r="B91" s="168" t="s">
        <v>137</v>
      </c>
      <c r="I91" s="169"/>
    </row>
    <row r="92" ht="15.75" customHeight="1">
      <c r="B92" s="71"/>
      <c r="C92" s="72" t="s">
        <v>138</v>
      </c>
      <c r="D92" s="72" t="s">
        <v>139</v>
      </c>
      <c r="E92" s="54" t="s">
        <v>81</v>
      </c>
      <c r="F92" s="55"/>
      <c r="G92" s="55"/>
      <c r="H92" s="55"/>
      <c r="I92" s="56"/>
    </row>
    <row r="93" ht="16.5" customHeight="1">
      <c r="B93" s="71"/>
      <c r="C93" s="113"/>
      <c r="D93" s="170"/>
      <c r="E93" s="53"/>
      <c r="F93" s="55"/>
      <c r="G93" s="55"/>
      <c r="H93" s="55"/>
      <c r="I93" s="56"/>
    </row>
    <row r="94" ht="16.5" customHeight="1">
      <c r="B94" s="71"/>
      <c r="C94" s="113"/>
      <c r="D94" s="170"/>
      <c r="E94" s="53"/>
      <c r="F94" s="55"/>
      <c r="G94" s="55"/>
      <c r="H94" s="55"/>
      <c r="I94" s="56"/>
    </row>
    <row r="95" ht="16.5" customHeight="1">
      <c r="B95" s="71"/>
      <c r="C95" s="113"/>
      <c r="D95" s="170"/>
      <c r="E95" s="53"/>
      <c r="F95" s="55"/>
      <c r="G95" s="55"/>
      <c r="H95" s="55"/>
      <c r="I95" s="56"/>
    </row>
    <row r="96" ht="16.5" customHeight="1">
      <c r="B96" s="71"/>
      <c r="C96" s="113"/>
      <c r="D96" s="170"/>
      <c r="E96" s="53"/>
      <c r="F96" s="55"/>
      <c r="G96" s="55"/>
      <c r="H96" s="55"/>
      <c r="I96" s="56"/>
    </row>
    <row r="97" ht="16.5" customHeight="1">
      <c r="B97" s="71"/>
      <c r="C97" s="113"/>
      <c r="D97" s="170"/>
      <c r="E97" s="53"/>
      <c r="F97" s="55"/>
      <c r="G97" s="55"/>
      <c r="H97" s="55"/>
      <c r="I97" s="56"/>
    </row>
    <row r="98" ht="16.5" customHeight="1">
      <c r="B98" s="71"/>
      <c r="C98" s="113"/>
      <c r="D98" s="170"/>
      <c r="E98" s="53"/>
      <c r="F98" s="55"/>
      <c r="G98" s="55"/>
      <c r="H98" s="55"/>
      <c r="I98" s="56"/>
    </row>
    <row r="99" ht="16.5" customHeight="1">
      <c r="B99" s="71"/>
      <c r="C99" s="113"/>
      <c r="D99" s="170"/>
      <c r="E99" s="53"/>
      <c r="F99" s="55"/>
      <c r="G99" s="55"/>
      <c r="H99" s="55"/>
      <c r="I99" s="56"/>
    </row>
    <row r="100" ht="16.5" customHeight="1">
      <c r="B100" s="71"/>
      <c r="C100" s="113"/>
      <c r="D100" s="170"/>
      <c r="E100" s="53"/>
      <c r="F100" s="55"/>
      <c r="G100" s="55"/>
      <c r="H100" s="55"/>
      <c r="I100" s="56"/>
    </row>
    <row r="101" ht="15.75" customHeight="1">
      <c r="B101" s="37"/>
      <c r="C101" s="171" t="s">
        <v>140</v>
      </c>
      <c r="D101" s="172"/>
      <c r="E101" s="173">
        <f>SUM(E93:E100)</f>
        <v>0</v>
      </c>
      <c r="F101" s="38"/>
      <c r="G101" s="38"/>
      <c r="H101" s="38"/>
      <c r="I101" s="42"/>
    </row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B2:D2"/>
    <mergeCell ref="B3:F3"/>
    <mergeCell ref="B4:I4"/>
    <mergeCell ref="B6:F6"/>
    <mergeCell ref="B7:C7"/>
    <mergeCell ref="D7:F7"/>
    <mergeCell ref="H7:I7"/>
    <mergeCell ref="B8:C8"/>
    <mergeCell ref="D8:F8"/>
    <mergeCell ref="B9:C9"/>
    <mergeCell ref="D9:F9"/>
    <mergeCell ref="B10:C10"/>
    <mergeCell ref="D10:F10"/>
    <mergeCell ref="D11:F11"/>
    <mergeCell ref="D12:F12"/>
    <mergeCell ref="B11:C11"/>
    <mergeCell ref="B12:C12"/>
    <mergeCell ref="B15:I15"/>
    <mergeCell ref="B16:D16"/>
    <mergeCell ref="B17:D17"/>
    <mergeCell ref="B18:D18"/>
    <mergeCell ref="B19:D19"/>
    <mergeCell ref="B62:I62"/>
    <mergeCell ref="B71:I71"/>
    <mergeCell ref="B81:I81"/>
    <mergeCell ref="F88:I88"/>
    <mergeCell ref="B90:I90"/>
    <mergeCell ref="B91:I91"/>
    <mergeCell ref="B20:D20"/>
    <mergeCell ref="B21:D21"/>
    <mergeCell ref="B22:D22"/>
    <mergeCell ref="B23:D23"/>
    <mergeCell ref="B25:I25"/>
    <mergeCell ref="B34:I34"/>
    <mergeCell ref="B48:I48"/>
  </mergeCells>
  <conditionalFormatting sqref="B27:I31">
    <cfRule type="expression" dxfId="0" priority="1">
      <formula>$C27=""</formula>
    </cfRule>
  </conditionalFormatting>
  <conditionalFormatting sqref="B36:I45">
    <cfRule type="expression" dxfId="0" priority="2">
      <formula>$C36=""</formula>
    </cfRule>
  </conditionalFormatting>
  <conditionalFormatting sqref="B50:I59">
    <cfRule type="expression" dxfId="0" priority="3">
      <formula>$C50=""</formula>
    </cfRule>
  </conditionalFormatting>
  <conditionalFormatting sqref="B64:I68">
    <cfRule type="expression" dxfId="0" priority="4">
      <formula>$C64=""</formula>
    </cfRule>
  </conditionalFormatting>
  <conditionalFormatting sqref="B73:I78">
    <cfRule type="expression" dxfId="0" priority="5">
      <formula>$C73=""</formula>
    </cfRule>
  </conditionalFormatting>
  <conditionalFormatting sqref="C50:I59">
    <cfRule type="expression" dxfId="2" priority="6">
      <formula>$F50&gt;$E50</formula>
    </cfRule>
  </conditionalFormatting>
  <conditionalFormatting sqref="H73:I78">
    <cfRule type="cellIs" dxfId="3" priority="7" operator="greaterThanOrEqual">
      <formula>1</formula>
    </cfRule>
  </conditionalFormatting>
  <conditionalFormatting sqref="H64:I68">
    <cfRule type="cellIs" dxfId="3" priority="8" operator="greaterThanOrEqual">
      <formula>1</formula>
    </cfRule>
  </conditionalFormatting>
  <conditionalFormatting sqref="H36:H45">
    <cfRule type="cellIs" dxfId="4" priority="9" operator="equal">
      <formula>"PAID"</formula>
    </cfRule>
  </conditionalFormatting>
  <conditionalFormatting sqref="H36:H45">
    <cfRule type="cellIs" dxfId="5" priority="10" operator="equal">
      <formula>"OVERDUE"</formula>
    </cfRule>
  </conditionalFormatting>
  <conditionalFormatting sqref="H36:H45">
    <cfRule type="cellIs" dxfId="6" priority="11" operator="equal">
      <formula>"DUE SOON"</formula>
    </cfRule>
  </conditionalFormatting>
  <dataValidations>
    <dataValidation type="list" allowBlank="1" sqref="D11">
      <formula1>"$,£,€,¥,₹,R,kr,C$,A$"</formula1>
    </dataValidation>
    <dataValidation type="list" allowBlank="1" sqref="B36:B45">
      <formula1>"TRUE,FALSE"</formula1>
    </dataValidation>
    <dataValidation type="list" allowBlank="1" sqref="D8">
      <formula1>"January,February,March,April,May,June,July,August,September,October,November,December"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28.0"/>
    <col customWidth="1" min="3" max="5" width="13.0"/>
    <col customWidth="1" min="6" max="6" width="9.0"/>
    <col customWidth="1" min="7" max="7" width="27.43"/>
    <col customWidth="1" min="8" max="26" width="8.71"/>
  </cols>
  <sheetData>
    <row r="1" ht="7.5" customHeight="1"/>
    <row r="2">
      <c r="B2" s="1" t="s">
        <v>0</v>
      </c>
    </row>
    <row r="3">
      <c r="B3" s="3" t="s">
        <v>2</v>
      </c>
    </row>
    <row r="5">
      <c r="B5" s="7" t="s">
        <v>3</v>
      </c>
      <c r="C5" s="9"/>
      <c r="D5" s="11" t="s">
        <v>5</v>
      </c>
      <c r="E5" s="13"/>
      <c r="F5" s="14" t="s">
        <v>9</v>
      </c>
      <c r="G5" s="13"/>
    </row>
    <row r="6">
      <c r="B6" s="24" t="str">
        <f>IF(SUM(D8:D15)&lt;0,"-","")&amp;currency&amp;TEXT(ABS(SUM(D8:D15)),"#,##0")</f>
        <v>$0</v>
      </c>
      <c r="C6" s="26"/>
      <c r="D6" s="30" t="str">
        <f>IF(SUM(C8:C15)&lt;0,"-","")&amp;currency&amp;TEXT(ABS(SUM(C8:C15)),"#,##0")</f>
        <v>$0</v>
      </c>
      <c r="E6" s="32"/>
      <c r="F6" s="33">
        <f>IFERROR(SUM(D8:D15)/SUM(C8:C15),0)</f>
        <v>0</v>
      </c>
      <c r="G6" s="34"/>
    </row>
    <row r="7" ht="15.75" customHeight="1">
      <c r="B7" s="39" t="s">
        <v>33</v>
      </c>
      <c r="C7" s="41" t="s">
        <v>35</v>
      </c>
      <c r="D7" s="41" t="s">
        <v>37</v>
      </c>
      <c r="E7" s="41" t="s">
        <v>38</v>
      </c>
      <c r="F7" s="41" t="s">
        <v>39</v>
      </c>
      <c r="G7" s="44" t="s">
        <v>40</v>
      </c>
    </row>
    <row r="8" ht="21.75" customHeight="1">
      <c r="B8" s="46" t="s">
        <v>43</v>
      </c>
      <c r="C8" s="51"/>
      <c r="D8" s="53"/>
      <c r="E8" s="57">
        <f t="shared" ref="E8:E15" si="1">C8-D8</f>
        <v>0</v>
      </c>
      <c r="F8" s="61">
        <f t="shared" ref="F8:F15" si="2">IFERROR(D8/C8,0)</f>
        <v>0</v>
      </c>
      <c r="G8" s="65" t="str">
        <f>IF(C8="","",IF(D8&gt;=C8,"🎉 done!",REPT("█",MIN(10,MAX(0,ROUND(IFERROR(D8/C8,0)*10,0))))&amp;REPT("░",10-MIN(10,MAX(0,ROUND(IFERROR(D8/C8,0)*10,0))))&amp;"  "&amp;currency&amp;TEXT(C8-D8,"#,##0")&amp;" to go"))</f>
        <v/>
      </c>
    </row>
    <row r="9" ht="21.75" customHeight="1">
      <c r="B9" s="46" t="s">
        <v>60</v>
      </c>
      <c r="C9" s="53"/>
      <c r="D9" s="53"/>
      <c r="E9" s="57">
        <f t="shared" si="1"/>
        <v>0</v>
      </c>
      <c r="F9" s="61">
        <f t="shared" si="2"/>
        <v>0</v>
      </c>
      <c r="G9" s="65" t="str">
        <f>IF(C9="","",IF(D9&gt;=C9,"🎉 done!",REPT("█",MIN(10,MAX(0,ROUND(IFERROR(D9/C9,0)*10,0))))&amp;REPT("░",10-MIN(10,MAX(0,ROUND(IFERROR(D9/C9,0)*10,0))))&amp;"  "&amp;currency&amp;TEXT(C9-D9,"#,##0")&amp;" to go"))</f>
        <v/>
      </c>
    </row>
    <row r="10" ht="21.75" customHeight="1">
      <c r="B10" s="46" t="s">
        <v>63</v>
      </c>
      <c r="C10" s="53"/>
      <c r="D10" s="53"/>
      <c r="E10" s="57">
        <f t="shared" si="1"/>
        <v>0</v>
      </c>
      <c r="F10" s="61">
        <f t="shared" si="2"/>
        <v>0</v>
      </c>
      <c r="G10" s="65" t="str">
        <f>IF(C10="","",IF(D10&gt;=C10,"🎉 done!",REPT("█",MIN(10,MAX(0,ROUND(IFERROR(D10/C10,0)*10,0))))&amp;REPT("░",10-MIN(10,MAX(0,ROUND(IFERROR(D10/C10,0)*10,0))))&amp;"  "&amp;currency&amp;TEXT(C10-D10,"#,##0")&amp;" to go"))</f>
        <v/>
      </c>
    </row>
    <row r="11" ht="21.75" customHeight="1">
      <c r="B11" s="46" t="s">
        <v>65</v>
      </c>
      <c r="C11" s="53"/>
      <c r="D11" s="53"/>
      <c r="E11" s="57">
        <f t="shared" si="1"/>
        <v>0</v>
      </c>
      <c r="F11" s="61">
        <f t="shared" si="2"/>
        <v>0</v>
      </c>
      <c r="G11" s="65" t="str">
        <f>IF(C11="","",IF(D11&gt;=C11,"🎉 done!",REPT("█",MIN(10,MAX(0,ROUND(IFERROR(D11/C11,0)*10,0))))&amp;REPT("░",10-MIN(10,MAX(0,ROUND(IFERROR(D11/C11,0)*10,0))))&amp;"  "&amp;currency&amp;TEXT(C11-D11,"#,##0")&amp;" to go"))</f>
        <v/>
      </c>
    </row>
    <row r="12" ht="21.75" customHeight="1">
      <c r="B12" s="46" t="s">
        <v>73</v>
      </c>
      <c r="C12" s="53"/>
      <c r="D12" s="53"/>
      <c r="E12" s="57">
        <f t="shared" si="1"/>
        <v>0</v>
      </c>
      <c r="F12" s="61">
        <f t="shared" si="2"/>
        <v>0</v>
      </c>
      <c r="G12" s="65" t="str">
        <f>IF(C12="","",IF(D12&gt;=C12,"🎉 done!",REPT("█",MIN(10,MAX(0,ROUND(IFERROR(D12/C12,0)*10,0))))&amp;REPT("░",10-MIN(10,MAX(0,ROUND(IFERROR(D12/C12,0)*10,0))))&amp;"  "&amp;currency&amp;TEXT(C12-D12,"#,##0")&amp;" to go"))</f>
        <v/>
      </c>
    </row>
    <row r="13" ht="21.75" customHeight="1">
      <c r="B13" s="46"/>
      <c r="C13" s="53"/>
      <c r="D13" s="53"/>
      <c r="E13" s="57">
        <f t="shared" si="1"/>
        <v>0</v>
      </c>
      <c r="F13" s="61">
        <f t="shared" si="2"/>
        <v>0</v>
      </c>
      <c r="G13" s="65" t="str">
        <f>IF(C13="","",IF(D13&gt;=C13,"🎉 done!",REPT("█",MIN(10,MAX(0,ROUND(IFERROR(D13/C13,0)*10,0))))&amp;REPT("░",10-MIN(10,MAX(0,ROUND(IFERROR(D13/C13,0)*10,0))))&amp;"  "&amp;currency&amp;TEXT(C13-D13,"#,##0")&amp;" to go"))</f>
        <v/>
      </c>
    </row>
    <row r="14" ht="21.75" customHeight="1">
      <c r="B14" s="46"/>
      <c r="C14" s="53"/>
      <c r="D14" s="53"/>
      <c r="E14" s="57">
        <f t="shared" si="1"/>
        <v>0</v>
      </c>
      <c r="F14" s="61">
        <f t="shared" si="2"/>
        <v>0</v>
      </c>
      <c r="G14" s="65" t="str">
        <f>IF(C14="","",IF(D14&gt;=C14,"🎉 done!",REPT("█",MIN(10,MAX(0,ROUND(IFERROR(D14/C14,0)*10,0))))&amp;REPT("░",10-MIN(10,MAX(0,ROUND(IFERROR(D14/C14,0)*10,0))))&amp;"  "&amp;currency&amp;TEXT(C14-D14,"#,##0")&amp;" to go"))</f>
        <v/>
      </c>
    </row>
    <row r="15" ht="21.75" customHeight="1">
      <c r="B15" s="77"/>
      <c r="C15" s="78"/>
      <c r="D15" s="78"/>
      <c r="E15" s="79">
        <f t="shared" si="1"/>
        <v>0</v>
      </c>
      <c r="F15" s="80">
        <f t="shared" si="2"/>
        <v>0</v>
      </c>
      <c r="G15" s="81" t="str">
        <f>IF(C15="","",IF(D15&gt;=C15,"🎉 done!",REPT("█",MIN(10,MAX(0,ROUND(IFERROR(D15/C15,0)*10,0))))&amp;REPT("░",10-MIN(10,MAX(0,ROUND(IFERROR(D15/C15,0)*10,0))))&amp;"  "&amp;currency&amp;TEXT(C15-D15,"#,##0")&amp;" to go"))</f>
        <v/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B2:D2"/>
    <mergeCell ref="B3:G3"/>
    <mergeCell ref="B5:C5"/>
    <mergeCell ref="D5:E5"/>
    <mergeCell ref="F5:G5"/>
    <mergeCell ref="B6:C6"/>
    <mergeCell ref="D6:E6"/>
    <mergeCell ref="F6:G6"/>
  </mergeCells>
  <conditionalFormatting sqref="B8:G15">
    <cfRule type="expression" dxfId="0" priority="1">
      <formula>$B8=""</formula>
    </cfRule>
  </conditionalFormatting>
  <conditionalFormatting sqref="F8:F15">
    <cfRule type="cellIs" dxfId="1" priority="2" operator="greaterThanOrEqual">
      <formula>1</formula>
    </cfRule>
  </conditionalFormatting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2026-07-12T10:02:19Z</dcterms:created>
  <dc:creator>Daily Money Plan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